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R83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<sst xmlns="http://schemas.openxmlformats.org/spreadsheetml/2006/main" count="124" uniqueCount="74">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</sst>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1.2461057152262507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3.3000000000000002E-2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5285761312537E-3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14742869683344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0.129</c:v>
                </c:pt>
                <c:pt idx="1">
                  <c:v>0.13300000000000001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922114304525015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151600043891701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0.22600000000000001</c:v>
                </c:pt>
                <c:pt idx="1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612657196154213E-2"/>
                  <c:y val="-6.1786825427309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288977638943725E-2"/>
                  <c:y val="-6.5038601882081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0.38700000000000001</c:v>
                </c:pt>
                <c:pt idx="1">
                  <c:v>0.26700000000000002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751116057740154E-2"/>
                  <c:y val="-6.33690544779463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24185162151552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0.25800000000000001</c:v>
                </c:pt>
                <c:pt idx="1">
                  <c:v>0.23300000000000001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85983616"/>
        <c:axId val="86012288"/>
      </c:barChart>
      <c:catAx>
        <c:axId val="85983616"/>
        <c:scaling>
          <c:orientation val="maxMin"/>
        </c:scaling>
        <c:delete val="1"/>
        <c:axPos val="l"/>
        <c:majorTickMark val="out"/>
        <c:minorTickMark val="none"/>
        <c:tickLblPos val="none"/>
        <c:crossAx val="86012288"/>
        <c:crosses val="autoZero"/>
        <c:auto val="1"/>
        <c:lblAlgn val="ctr"/>
        <c:lblOffset val="100"/>
        <c:noMultiLvlLbl val="0"/>
      </c:catAx>
      <c:valAx>
        <c:axId val="860122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5983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3.7</c:v>
                </c:pt>
                <c:pt idx="1">
                  <c:v>3.85</c:v>
                </c:pt>
                <c:pt idx="2">
                  <c:v>3.8</c:v>
                </c:pt>
                <c:pt idx="3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90041344"/>
        <c:axId val="90391296"/>
      </c:barChart>
      <c:catAx>
        <c:axId val="900413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0391296"/>
        <c:crosses val="autoZero"/>
        <c:auto val="1"/>
        <c:lblAlgn val="ctr"/>
        <c:lblOffset val="100"/>
        <c:noMultiLvlLbl val="0"/>
      </c:catAx>
      <c:valAx>
        <c:axId val="9039129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90041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01662049861496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496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9.4E-2</c:v>
                </c:pt>
                <c:pt idx="1">
                  <c:v>9.4E-2</c:v>
                </c:pt>
                <c:pt idx="2">
                  <c:v>8.3000000000000004E-2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87428475872651E-2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4329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4321329639889197E-2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0.219</c:v>
                </c:pt>
                <c:pt idx="1">
                  <c:v>9.4E-2</c:v>
                </c:pt>
                <c:pt idx="2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148748373212349E-2"/>
                  <c:y val="-4.6996528031398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167201052776983E-2"/>
                  <c:y val="-4.6995748908009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7420260140612623E-2"/>
                  <c:y val="-4.6995943688857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0.25</c:v>
                </c:pt>
                <c:pt idx="1">
                  <c:v>0.312</c:v>
                </c:pt>
                <c:pt idx="2">
                  <c:v>0.375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047447670149401E-2"/>
                  <c:y val="-4.6996138469704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251481376462291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5739306824874171E-2"/>
                  <c:y val="-4.69957489080099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0.438</c:v>
                </c:pt>
                <c:pt idx="1">
                  <c:v>0.5</c:v>
                </c:pt>
                <c:pt idx="2">
                  <c:v>0.29199999999999998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90145920"/>
        <c:axId val="90147456"/>
      </c:barChart>
      <c:catAx>
        <c:axId val="901459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0147456"/>
        <c:crosses val="autoZero"/>
        <c:auto val="1"/>
        <c:lblAlgn val="ctr"/>
        <c:lblOffset val="100"/>
        <c:noMultiLvlLbl val="0"/>
      </c:catAx>
      <c:valAx>
        <c:axId val="901474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0145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3.95</c:v>
                </c:pt>
                <c:pt idx="1">
                  <c:v>4.0999999999999996</c:v>
                </c:pt>
                <c:pt idx="2">
                  <c:v>3.8571428571428572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90681344"/>
        <c:axId val="90682880"/>
      </c:barChart>
      <c:catAx>
        <c:axId val="906813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0682880"/>
        <c:crosses val="autoZero"/>
        <c:auto val="1"/>
        <c:lblAlgn val="ctr"/>
        <c:lblOffset val="100"/>
        <c:noMultiLvlLbl val="0"/>
      </c:catAx>
      <c:valAx>
        <c:axId val="90682880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90681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570099420218101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6.7000000000000004E-2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324455461078754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0.63300000000000001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859654645866016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91447680"/>
        <c:axId val="91449216"/>
      </c:barChart>
      <c:catAx>
        <c:axId val="914476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91449216"/>
        <c:crosses val="autoZero"/>
        <c:auto val="1"/>
        <c:lblAlgn val="ctr"/>
        <c:lblOffset val="100"/>
        <c:noMultiLvlLbl val="0"/>
      </c:catAx>
      <c:valAx>
        <c:axId val="914492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91447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90856448"/>
        <c:axId val="90858240"/>
      </c:barChart>
      <c:catAx>
        <c:axId val="90856448"/>
        <c:scaling>
          <c:orientation val="minMax"/>
        </c:scaling>
        <c:delete val="1"/>
        <c:axPos val="l"/>
        <c:majorTickMark val="out"/>
        <c:minorTickMark val="none"/>
        <c:tickLblPos val="none"/>
        <c:crossAx val="90858240"/>
        <c:crosses val="autoZero"/>
        <c:auto val="1"/>
        <c:lblAlgn val="ctr"/>
        <c:lblOffset val="100"/>
        <c:noMultiLvlLbl val="0"/>
      </c:catAx>
      <c:valAx>
        <c:axId val="90858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0856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92947200"/>
        <c:axId val="92948736"/>
      </c:barChart>
      <c:catAx>
        <c:axId val="92947200"/>
        <c:scaling>
          <c:orientation val="maxMin"/>
        </c:scaling>
        <c:delete val="1"/>
        <c:axPos val="l"/>
        <c:majorTickMark val="out"/>
        <c:minorTickMark val="none"/>
        <c:tickLblPos val="none"/>
        <c:crossAx val="92948736"/>
        <c:crosses val="autoZero"/>
        <c:auto val="1"/>
        <c:lblAlgn val="ctr"/>
        <c:lblOffset val="100"/>
        <c:noMultiLvlLbl val="0"/>
      </c:catAx>
      <c:valAx>
        <c:axId val="929487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2947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</c:v>
                </c:pt>
                <c:pt idx="1">
                  <c:v>10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07232"/>
        <c:axId val="92608768"/>
      </c:barChart>
      <c:catAx>
        <c:axId val="92607232"/>
        <c:scaling>
          <c:orientation val="maxMin"/>
        </c:scaling>
        <c:delete val="1"/>
        <c:axPos val="l"/>
        <c:majorTickMark val="out"/>
        <c:minorTickMark val="none"/>
        <c:tickLblPos val="none"/>
        <c:crossAx val="92608768"/>
        <c:crosses val="autoZero"/>
        <c:auto val="1"/>
        <c:lblAlgn val="ctr"/>
        <c:lblOffset val="100"/>
        <c:noMultiLvlLbl val="0"/>
      </c:catAx>
      <c:valAx>
        <c:axId val="926087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2607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47424"/>
        <c:axId val="92648960"/>
      </c:barChart>
      <c:catAx>
        <c:axId val="92647424"/>
        <c:scaling>
          <c:orientation val="maxMin"/>
        </c:scaling>
        <c:delete val="1"/>
        <c:axPos val="l"/>
        <c:majorTickMark val="out"/>
        <c:minorTickMark val="none"/>
        <c:tickLblPos val="none"/>
        <c:crossAx val="92648960"/>
        <c:crosses val="autoZero"/>
        <c:auto val="1"/>
        <c:lblAlgn val="ctr"/>
        <c:lblOffset val="100"/>
        <c:noMultiLvlLbl val="0"/>
      </c:catAx>
      <c:valAx>
        <c:axId val="926489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2647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9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40000"/>
        <c:axId val="99841536"/>
      </c:barChart>
      <c:catAx>
        <c:axId val="99840000"/>
        <c:scaling>
          <c:orientation val="maxMin"/>
        </c:scaling>
        <c:delete val="1"/>
        <c:axPos val="l"/>
        <c:majorTickMark val="out"/>
        <c:minorTickMark val="none"/>
        <c:tickLblPos val="none"/>
        <c:crossAx val="99841536"/>
        <c:crosses val="autoZero"/>
        <c:auto val="1"/>
        <c:lblAlgn val="ctr"/>
        <c:lblOffset val="100"/>
        <c:noMultiLvlLbl val="0"/>
      </c:catAx>
      <c:valAx>
        <c:axId val="998415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9840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437184"/>
        <c:axId val="99447168"/>
      </c:barChart>
      <c:catAx>
        <c:axId val="99437184"/>
        <c:scaling>
          <c:orientation val="maxMin"/>
        </c:scaling>
        <c:delete val="1"/>
        <c:axPos val="l"/>
        <c:majorTickMark val="out"/>
        <c:minorTickMark val="none"/>
        <c:tickLblPos val="none"/>
        <c:crossAx val="99447168"/>
        <c:crosses val="autoZero"/>
        <c:auto val="1"/>
        <c:lblAlgn val="ctr"/>
        <c:lblOffset val="100"/>
        <c:noMultiLvlLbl val="0"/>
      </c:catAx>
      <c:valAx>
        <c:axId val="994471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9437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4.1538461538461542</c:v>
                </c:pt>
                <c:pt idx="1">
                  <c:v>3.6153846153846154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88697472"/>
        <c:axId val="88699264"/>
      </c:barChart>
      <c:catAx>
        <c:axId val="88697472"/>
        <c:scaling>
          <c:orientation val="maxMin"/>
        </c:scaling>
        <c:delete val="1"/>
        <c:axPos val="l"/>
        <c:majorTickMark val="out"/>
        <c:minorTickMark val="none"/>
        <c:tickLblPos val="none"/>
        <c:crossAx val="88699264"/>
        <c:crosses val="autoZero"/>
        <c:auto val="1"/>
        <c:lblAlgn val="ctr"/>
        <c:lblOffset val="100"/>
        <c:noMultiLvlLbl val="0"/>
      </c:catAx>
      <c:valAx>
        <c:axId val="8869926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88697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15</c:v>
                </c:pt>
                <c:pt idx="1">
                  <c:v>4</c:v>
                </c:pt>
                <c:pt idx="2">
                  <c:v>12</c:v>
                </c:pt>
                <c:pt idx="3">
                  <c:v>8</c:v>
                </c:pt>
                <c:pt idx="4">
                  <c:v>11</c:v>
                </c:pt>
                <c:pt idx="5">
                  <c:v>6</c:v>
                </c:pt>
                <c:pt idx="6">
                  <c:v>6</c:v>
                </c:pt>
                <c:pt idx="7">
                  <c:v>17</c:v>
                </c:pt>
                <c:pt idx="8">
                  <c:v>8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3</c:v>
                </c:pt>
                <c:pt idx="1">
                  <c:v>10</c:v>
                </c:pt>
                <c:pt idx="2">
                  <c:v>4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8</c:v>
                </c:pt>
                <c:pt idx="7">
                  <c:v>1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88807680"/>
        <c:axId val="88813568"/>
      </c:barChart>
      <c:catAx>
        <c:axId val="888076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813568"/>
        <c:crosses val="autoZero"/>
        <c:auto val="1"/>
        <c:lblAlgn val="ctr"/>
        <c:lblOffset val="100"/>
        <c:noMultiLvlLbl val="0"/>
      </c:catAx>
      <c:valAx>
        <c:axId val="8881356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88807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333333333333334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143E-3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2.5999999999999999E-2</c:v>
                </c:pt>
                <c:pt idx="1">
                  <c:v>8.5999999999999993E-2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952380952380951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142857142857144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333333333333334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7.9000000000000001E-2</c:v>
                </c:pt>
                <c:pt idx="1">
                  <c:v>0.14299999999999999</c:v>
                </c:pt>
                <c:pt idx="2">
                  <c:v>2.7E-2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8571428571428571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666666666666738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952380952380951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0.184</c:v>
                </c:pt>
                <c:pt idx="1">
                  <c:v>0.17100000000000001</c:v>
                </c:pt>
                <c:pt idx="2">
                  <c:v>0.16200000000000001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714285714285714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666666666666666E-2"/>
                  <c:y val="-4.76086917748693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278590176299E-2"/>
                  <c:y val="-5.0832679361290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0.26300000000000001</c:v>
                </c:pt>
                <c:pt idx="1">
                  <c:v>0.314</c:v>
                </c:pt>
                <c:pt idx="2">
                  <c:v>0.189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143517060367455"/>
                  <c:y val="-4.8909069241046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756130483689536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145616797900263"/>
                  <c:y val="-5.12550588250554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0.44700000000000001</c:v>
                </c:pt>
                <c:pt idx="1">
                  <c:v>0.28599999999999998</c:v>
                </c:pt>
                <c:pt idx="2">
                  <c:v>0.622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64237568"/>
        <c:axId val="64239104"/>
      </c:barChart>
      <c:catAx>
        <c:axId val="642375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4239104"/>
        <c:crosses val="autoZero"/>
        <c:auto val="1"/>
        <c:lblAlgn val="ctr"/>
        <c:lblOffset val="100"/>
        <c:noMultiLvlLbl val="0"/>
      </c:catAx>
      <c:valAx>
        <c:axId val="642391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4237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4.3157894736842106</c:v>
                </c:pt>
                <c:pt idx="1">
                  <c:v>4.0555555555555554</c:v>
                </c:pt>
                <c:pt idx="2">
                  <c:v>4.5263157894736841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64286080"/>
        <c:axId val="64291968"/>
      </c:barChart>
      <c:catAx>
        <c:axId val="642860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4291968"/>
        <c:crosses val="autoZero"/>
        <c:auto val="1"/>
        <c:lblAlgn val="ctr"/>
        <c:lblOffset val="100"/>
        <c:noMultiLvlLbl val="0"/>
      </c:catAx>
      <c:valAx>
        <c:axId val="64291968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64286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6.3041765169424748E-3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3.7999999999999999E-2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6541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944838455476696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60441292355608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760441292356187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802206461781512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0.121</c:v>
                </c:pt>
                <c:pt idx="1">
                  <c:v>0.192</c:v>
                </c:pt>
                <c:pt idx="2">
                  <c:v>6.9000000000000006E-2</c:v>
                </c:pt>
                <c:pt idx="3">
                  <c:v>6.5000000000000002E-2</c:v>
                </c:pt>
                <c:pt idx="4">
                  <c:v>9.4E-2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016008637218221E-2"/>
                  <c:y val="-4.5621123089426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216706067769899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56264775413711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80220646178035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0.121</c:v>
                </c:pt>
                <c:pt idx="1">
                  <c:v>0.23100000000000001</c:v>
                </c:pt>
                <c:pt idx="2">
                  <c:v>0.17199999999999999</c:v>
                </c:pt>
                <c:pt idx="3">
                  <c:v>9.7000000000000003E-2</c:v>
                </c:pt>
                <c:pt idx="4">
                  <c:v>9.4E-2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13873531765976E-2"/>
                  <c:y val="-4.3504388034097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498029944838574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9372932993304922E-2"/>
                  <c:y val="-4.562212296427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520882584712369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8857368006304178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0.182</c:v>
                </c:pt>
                <c:pt idx="1">
                  <c:v>0.34599999999999997</c:v>
                </c:pt>
                <c:pt idx="2">
                  <c:v>0.44800000000000001</c:v>
                </c:pt>
                <c:pt idx="3">
                  <c:v>0.19400000000000001</c:v>
                </c:pt>
                <c:pt idx="4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43318255430837"/>
                  <c:y val="-4.5621456381042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530419513163808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252961287640575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396635704224926"/>
                  <c:y val="-4.5621289735234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184837710888989"/>
                  <c:y val="-4.4577587038688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0.57599999999999996</c:v>
                </c:pt>
                <c:pt idx="1">
                  <c:v>0.192</c:v>
                </c:pt>
                <c:pt idx="2">
                  <c:v>0.31</c:v>
                </c:pt>
                <c:pt idx="3">
                  <c:v>0.64500000000000002</c:v>
                </c:pt>
                <c:pt idx="4">
                  <c:v>0.56200000000000006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490368"/>
        <c:axId val="90491904"/>
      </c:barChart>
      <c:catAx>
        <c:axId val="904903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0491904"/>
        <c:crosses val="autoZero"/>
        <c:auto val="1"/>
        <c:lblAlgn val="ctr"/>
        <c:lblOffset val="100"/>
        <c:noMultiLvlLbl val="0"/>
      </c:catAx>
      <c:valAx>
        <c:axId val="904919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0490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4.4444444444444446</c:v>
                </c:pt>
                <c:pt idx="1">
                  <c:v>3.3076923076923075</c:v>
                </c:pt>
                <c:pt idx="2">
                  <c:v>3.9375</c:v>
                </c:pt>
                <c:pt idx="3">
                  <c:v>4.4117647058823533</c:v>
                </c:pt>
                <c:pt idx="4">
                  <c:v>4.4117647058823533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38976"/>
        <c:axId val="90240512"/>
      </c:barChart>
      <c:catAx>
        <c:axId val="902389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0240512"/>
        <c:crosses val="autoZero"/>
        <c:auto val="1"/>
        <c:lblAlgn val="ctr"/>
        <c:lblOffset val="100"/>
        <c:noMultiLvlLbl val="0"/>
      </c:catAx>
      <c:valAx>
        <c:axId val="9024051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90238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0.44444444444444442</c:v>
                </c:pt>
                <c:pt idx="1">
                  <c:v>0.111</c:v>
                </c:pt>
                <c:pt idx="2">
                  <c:v>0.192</c:v>
                </c:pt>
                <c:pt idx="3">
                  <c:v>0.2</c:v>
                </c:pt>
                <c:pt idx="4">
                  <c:v>4.4999999999999998E-2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0.1111111111111111</c:v>
                </c:pt>
                <c:pt idx="1">
                  <c:v>0.111</c:v>
                </c:pt>
                <c:pt idx="2">
                  <c:v>0.42299999999999999</c:v>
                </c:pt>
                <c:pt idx="3">
                  <c:v>0.28000000000000003</c:v>
                </c:pt>
                <c:pt idx="4">
                  <c:v>4.4999999999999998E-2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0.1111111111111111</c:v>
                </c:pt>
                <c:pt idx="1">
                  <c:v>0.51900000000000002</c:v>
                </c:pt>
                <c:pt idx="2">
                  <c:v>0.115</c:v>
                </c:pt>
                <c:pt idx="3">
                  <c:v>0.24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0.29629629629629628</c:v>
                </c:pt>
                <c:pt idx="1">
                  <c:v>0.25900000000000001</c:v>
                </c:pt>
                <c:pt idx="2">
                  <c:v>0.26900000000000002</c:v>
                </c:pt>
                <c:pt idx="3">
                  <c:v>0.2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3.7037037037037035E-2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0.90900000000000003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299008"/>
        <c:axId val="90337664"/>
      </c:barChart>
      <c:catAx>
        <c:axId val="902990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90337664"/>
        <c:crosses val="autoZero"/>
        <c:auto val="1"/>
        <c:lblAlgn val="ctr"/>
        <c:lblOffset val="100"/>
        <c:noMultiLvlLbl val="0"/>
      </c:catAx>
      <c:valAx>
        <c:axId val="903376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0299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894715030430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7719286128016844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0175428902413467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0.11799999999999999</c:v>
                </c:pt>
                <c:pt idx="1">
                  <c:v>8.5999999999999993E-2</c:v>
                </c:pt>
                <c:pt idx="2">
                  <c:v>3.3000000000000002E-2</c:v>
                </c:pt>
                <c:pt idx="3">
                  <c:v>0.08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03508578048269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03508578048269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035085780482693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0.11799999999999999</c:v>
                </c:pt>
                <c:pt idx="1">
                  <c:v>0.114</c:v>
                </c:pt>
                <c:pt idx="2">
                  <c:v>6.7000000000000004E-2</c:v>
                </c:pt>
                <c:pt idx="3">
                  <c:v>0.08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649114567051451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052628670724105E-2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9473671850577169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5964900405456499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0.26500000000000001</c:v>
                </c:pt>
                <c:pt idx="1">
                  <c:v>0.14299999999999999</c:v>
                </c:pt>
                <c:pt idx="2">
                  <c:v>0.36699999999999999</c:v>
                </c:pt>
                <c:pt idx="3">
                  <c:v>0.36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087704781364169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05263005213012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877185954249768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157886012172121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0.23499999999999999</c:v>
                </c:pt>
                <c:pt idx="1">
                  <c:v>0.42899999999999999</c:v>
                </c:pt>
                <c:pt idx="2">
                  <c:v>0.23300000000000001</c:v>
                </c:pt>
                <c:pt idx="3">
                  <c:v>0.28000000000000003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270885582140408E-2"/>
                  <c:y val="-4.3007366014732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6426295562053382E-2"/>
                  <c:y val="-4.3007673894135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390928527292644E-2"/>
                  <c:y val="-4.1052793620738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7554215008396875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0.26500000000000001</c:v>
                </c:pt>
                <c:pt idx="1">
                  <c:v>0.22900000000000001</c:v>
                </c:pt>
                <c:pt idx="2">
                  <c:v>0.3</c:v>
                </c:pt>
                <c:pt idx="3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89997696"/>
        <c:axId val="89999232"/>
      </c:barChart>
      <c:catAx>
        <c:axId val="899976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999232"/>
        <c:crosses val="autoZero"/>
        <c:auto val="1"/>
        <c:lblAlgn val="ctr"/>
        <c:lblOffset val="100"/>
        <c:noMultiLvlLbl val="0"/>
      </c:catAx>
      <c:valAx>
        <c:axId val="899992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997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T90" sqref="T90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</v>
      </c>
      <c r="N8" s="4">
        <v>0.129</v>
      </c>
      <c r="O8" s="4">
        <v>0.22600000000000001</v>
      </c>
      <c r="P8" s="4">
        <v>0.38700000000000001</v>
      </c>
      <c r="Q8" s="4">
        <v>0.25800000000000001</v>
      </c>
      <c r="R8" s="24">
        <f>(0*1+4*2+7*3+12*4+8*5)/31</f>
        <v>3.774193548387097</v>
      </c>
      <c r="S8" s="3"/>
      <c r="T8" s="2"/>
    </row>
    <row r="9" spans="1:20" x14ac:dyDescent="0.25">
      <c r="K9" s="2"/>
      <c r="L9" s="3" t="s">
        <v>0</v>
      </c>
      <c r="M9" s="4">
        <v>3.3000000000000002E-2</v>
      </c>
      <c r="N9" s="4">
        <v>0.13300000000000001</v>
      </c>
      <c r="O9" s="4">
        <v>0.33300000000000002</v>
      </c>
      <c r="P9" s="4">
        <v>0.26700000000000002</v>
      </c>
      <c r="Q9" s="4">
        <v>0.23300000000000001</v>
      </c>
      <c r="R9" s="24">
        <f>(1*1+4*2+10*3+8*4+7*5)/30</f>
        <v>3.5333333333333332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</v>
      </c>
      <c r="P31" s="4">
        <v>0.154</v>
      </c>
      <c r="Q31" s="4">
        <v>0.53800000000000003</v>
      </c>
      <c r="R31" s="4">
        <v>0.308</v>
      </c>
      <c r="S31" s="24">
        <f>(0*1+0*2+2*3+7*4+4*5)/13</f>
        <v>4.1538461538461542</v>
      </c>
      <c r="T31" s="3"/>
      <c r="U31" s="2"/>
    </row>
    <row r="32" spans="11:21" x14ac:dyDescent="0.25">
      <c r="K32" s="2"/>
      <c r="L32" s="2"/>
      <c r="M32" s="3" t="s">
        <v>0</v>
      </c>
      <c r="N32" s="4">
        <v>0</v>
      </c>
      <c r="O32" s="4">
        <v>7.6999999999999999E-2</v>
      </c>
      <c r="P32" s="4">
        <v>0.46200000000000002</v>
      </c>
      <c r="Q32" s="4">
        <v>0.23100000000000001</v>
      </c>
      <c r="R32" s="4">
        <v>0.23100000000000001</v>
      </c>
      <c r="S32" s="24">
        <f>(0*1+1*2+6*3+3*4+3*5)/13</f>
        <v>3.6153846153846154</v>
      </c>
      <c r="T32" s="3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3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3"/>
      <c r="O43" s="3"/>
      <c r="P43" s="3"/>
      <c r="Q43" s="3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2"/>
      <c r="N46" s="3">
        <v>1</v>
      </c>
      <c r="O46" s="25">
        <v>15</v>
      </c>
      <c r="P46" s="25">
        <v>3</v>
      </c>
      <c r="Q46" s="3"/>
      <c r="R46" s="3"/>
      <c r="S46" s="2"/>
    </row>
    <row r="47" spans="11:21" x14ac:dyDescent="0.25">
      <c r="M47" s="2"/>
      <c r="N47" s="3">
        <v>2</v>
      </c>
      <c r="O47" s="25">
        <v>4</v>
      </c>
      <c r="P47" s="25">
        <v>10</v>
      </c>
      <c r="Q47" s="3"/>
      <c r="R47" s="3"/>
      <c r="S47" s="2"/>
    </row>
    <row r="48" spans="11:21" x14ac:dyDescent="0.25">
      <c r="M48" s="2"/>
      <c r="N48" s="3">
        <v>3</v>
      </c>
      <c r="O48" s="25">
        <v>12</v>
      </c>
      <c r="P48" s="25">
        <v>4</v>
      </c>
      <c r="Q48" s="3"/>
      <c r="R48" s="3"/>
      <c r="S48" s="2"/>
    </row>
    <row r="49" spans="13:19" x14ac:dyDescent="0.25">
      <c r="M49" s="2"/>
      <c r="N49" s="3">
        <v>4</v>
      </c>
      <c r="O49" s="25">
        <v>8</v>
      </c>
      <c r="P49" s="25">
        <v>8</v>
      </c>
      <c r="Q49" s="3"/>
      <c r="R49" s="3"/>
      <c r="S49" s="2"/>
    </row>
    <row r="50" spans="13:19" x14ac:dyDescent="0.25">
      <c r="M50" s="2"/>
      <c r="N50" s="3">
        <v>5</v>
      </c>
      <c r="O50" s="25">
        <v>11</v>
      </c>
      <c r="P50" s="25">
        <v>6</v>
      </c>
      <c r="Q50" s="3"/>
      <c r="R50" s="3"/>
      <c r="S50" s="2"/>
    </row>
    <row r="51" spans="13:19" x14ac:dyDescent="0.25">
      <c r="M51" s="2"/>
      <c r="N51" s="3">
        <v>6</v>
      </c>
      <c r="O51" s="25">
        <v>6</v>
      </c>
      <c r="P51" s="25">
        <v>5</v>
      </c>
      <c r="Q51" s="3"/>
      <c r="R51" s="3"/>
      <c r="S51" s="2"/>
    </row>
    <row r="52" spans="13:19" x14ac:dyDescent="0.25">
      <c r="M52" s="2"/>
      <c r="N52" s="3">
        <v>7</v>
      </c>
      <c r="O52" s="25">
        <v>6</v>
      </c>
      <c r="P52" s="25">
        <v>8</v>
      </c>
      <c r="Q52" s="3"/>
      <c r="R52" s="3"/>
      <c r="S52" s="2"/>
    </row>
    <row r="53" spans="13:19" x14ac:dyDescent="0.25">
      <c r="M53" s="2"/>
      <c r="N53" s="3">
        <v>8</v>
      </c>
      <c r="O53" s="25">
        <v>17</v>
      </c>
      <c r="P53" s="25">
        <v>1</v>
      </c>
      <c r="Q53" s="3"/>
      <c r="R53" s="3"/>
      <c r="S53" s="2"/>
    </row>
    <row r="54" spans="13:19" x14ac:dyDescent="0.25">
      <c r="M54" s="2"/>
      <c r="N54" s="3">
        <v>9</v>
      </c>
      <c r="O54" s="25">
        <v>8</v>
      </c>
      <c r="P54" s="25">
        <v>3</v>
      </c>
      <c r="Q54" s="3"/>
      <c r="R54" s="3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V75" sqref="V75"/>
    </sheetView>
  </sheetViews>
  <sheetFormatPr defaultRowHeight="15" x14ac:dyDescent="0.25"/>
  <sheetData>
    <row r="2" spans="1:23" ht="27.75" customHeight="1" x14ac:dyDescent="0.3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23">
        <v>1</v>
      </c>
      <c r="O12" s="4">
        <v>2.5999999999999999E-2</v>
      </c>
      <c r="P12" s="4">
        <v>7.9000000000000001E-2</v>
      </c>
      <c r="Q12" s="4">
        <v>0.184</v>
      </c>
      <c r="R12" s="4">
        <v>0.26300000000000001</v>
      </c>
      <c r="S12" s="4">
        <v>0.44700000000000001</v>
      </c>
      <c r="T12" s="24">
        <f>(1*1+3*2+7*3+10*4+17*5)/38</f>
        <v>4.0263157894736841</v>
      </c>
      <c r="U12" s="2"/>
      <c r="V12" s="3"/>
      <c r="W12" s="2"/>
    </row>
    <row r="13" spans="1:23" x14ac:dyDescent="0.25">
      <c r="M13" s="2"/>
      <c r="N13" s="3">
        <v>2</v>
      </c>
      <c r="O13" s="4">
        <v>8.5999999999999993E-2</v>
      </c>
      <c r="P13" s="4">
        <v>0.14299999999999999</v>
      </c>
      <c r="Q13" s="4">
        <v>0.17100000000000001</v>
      </c>
      <c r="R13" s="4">
        <v>0.314</v>
      </c>
      <c r="S13" s="4">
        <v>0.28599999999999998</v>
      </c>
      <c r="T13" s="24">
        <f>(3*1+5*2+6*3+11*4+10*5)/35</f>
        <v>3.5714285714285716</v>
      </c>
      <c r="U13" s="2"/>
      <c r="V13" s="3"/>
      <c r="W13" s="2"/>
    </row>
    <row r="14" spans="1:23" x14ac:dyDescent="0.25">
      <c r="M14" s="2"/>
      <c r="N14" s="3">
        <v>3</v>
      </c>
      <c r="O14" s="4">
        <v>0</v>
      </c>
      <c r="P14" s="4">
        <v>2.7E-2</v>
      </c>
      <c r="Q14" s="4">
        <v>0.16200000000000001</v>
      </c>
      <c r="R14" s="4">
        <v>0.189</v>
      </c>
      <c r="S14" s="4">
        <v>0.622</v>
      </c>
      <c r="T14" s="24">
        <f>(0*1+1*2+6*3+7*4+23*5)/37</f>
        <v>4.4054054054054053</v>
      </c>
      <c r="U14" s="2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5.2999999999999999E-2</v>
      </c>
      <c r="R42" s="4">
        <v>0.21099999999999999</v>
      </c>
      <c r="S42" s="4">
        <v>0.105</v>
      </c>
      <c r="T42" s="4">
        <v>0.63200000000000001</v>
      </c>
      <c r="U42" s="24">
        <f>(0*1+1*2+4*3+2*4+12*5)/19</f>
        <v>4.3157894736842106</v>
      </c>
      <c r="V42" s="2"/>
      <c r="W42" s="2"/>
    </row>
    <row r="43" spans="13:23" x14ac:dyDescent="0.25">
      <c r="M43" s="2"/>
      <c r="N43" s="2"/>
      <c r="O43" s="3">
        <v>2</v>
      </c>
      <c r="P43" s="4">
        <v>5.6000000000000001E-2</v>
      </c>
      <c r="Q43" s="4">
        <v>0</v>
      </c>
      <c r="R43" s="4">
        <v>0.222</v>
      </c>
      <c r="S43" s="4">
        <v>0.27800000000000002</v>
      </c>
      <c r="T43" s="4">
        <v>0.44400000000000001</v>
      </c>
      <c r="U43" s="24">
        <f>(1*1+0*2+4*3+5*4+8*5)/18</f>
        <v>4.0555555555555554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5.2999999999999999E-2</v>
      </c>
      <c r="R44" s="4">
        <v>0.105</v>
      </c>
      <c r="S44" s="4">
        <v>0.105</v>
      </c>
      <c r="T44" s="4">
        <v>0.73699999999999999</v>
      </c>
      <c r="U44" s="24">
        <f>(0*1+1*2+2*3+2*4+14*5)/19</f>
        <v>4.5263157894736841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4" sqref="AA104"/>
    </sheetView>
  </sheetViews>
  <sheetFormatPr defaultRowHeight="15" x14ac:dyDescent="0.25"/>
  <sheetData>
    <row r="2" spans="1:21" ht="31.5" customHeight="1" x14ac:dyDescent="0.35">
      <c r="A2" s="36" t="s">
        <v>71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I8" s="3"/>
      <c r="J8" s="3"/>
      <c r="K8" s="3"/>
      <c r="L8" s="2"/>
      <c r="M8" s="2"/>
      <c r="N8" s="2"/>
      <c r="O8" s="2"/>
      <c r="P8" s="2"/>
      <c r="Q8" s="2"/>
      <c r="R8" s="2"/>
      <c r="S8" s="2"/>
      <c r="T8" s="3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I11" s="3"/>
      <c r="J11" s="3"/>
      <c r="K11" s="3"/>
      <c r="L11" s="3"/>
      <c r="M11" s="23">
        <v>1</v>
      </c>
      <c r="N11" s="4">
        <v>0</v>
      </c>
      <c r="O11" s="4">
        <v>0.121</v>
      </c>
      <c r="P11" s="4">
        <v>0.121</v>
      </c>
      <c r="Q11" s="4">
        <v>0.182</v>
      </c>
      <c r="R11" s="4">
        <v>0.57599999999999996</v>
      </c>
      <c r="S11" s="24">
        <f>(0*1+4*2+4*3+6*4+19*5)/33</f>
        <v>4.2121212121212119</v>
      </c>
      <c r="T11" s="3"/>
      <c r="U11" s="3"/>
    </row>
    <row r="12" spans="1:21" x14ac:dyDescent="0.25">
      <c r="I12" s="3"/>
      <c r="J12" s="3"/>
      <c r="K12" s="3"/>
      <c r="L12" s="3"/>
      <c r="M12" s="3">
        <v>2</v>
      </c>
      <c r="N12" s="4">
        <v>3.7999999999999999E-2</v>
      </c>
      <c r="O12" s="4">
        <v>0.192</v>
      </c>
      <c r="P12" s="4">
        <v>0.23100000000000001</v>
      </c>
      <c r="Q12" s="4">
        <v>0.34599999999999997</v>
      </c>
      <c r="R12" s="4">
        <v>0.192</v>
      </c>
      <c r="S12" s="24">
        <f>(1*1+5*2+6*3+9*4+5*5)/26</f>
        <v>3.4615384615384617</v>
      </c>
      <c r="T12" s="3"/>
      <c r="U12" s="3"/>
    </row>
    <row r="13" spans="1:21" x14ac:dyDescent="0.25">
      <c r="I13" s="3"/>
      <c r="J13" s="3"/>
      <c r="K13" s="3"/>
      <c r="L13" s="3"/>
      <c r="M13" s="3">
        <v>3</v>
      </c>
      <c r="N13" s="4">
        <v>0</v>
      </c>
      <c r="O13" s="4">
        <v>6.9000000000000006E-2</v>
      </c>
      <c r="P13" s="4">
        <v>0.17199999999999999</v>
      </c>
      <c r="Q13" s="4">
        <v>0.44800000000000001</v>
      </c>
      <c r="R13" s="4">
        <v>0.31</v>
      </c>
      <c r="S13" s="24">
        <f>(0*1+2*2+5*3+13*4+9*5)/29</f>
        <v>4</v>
      </c>
      <c r="T13" s="3"/>
      <c r="U13" s="3"/>
    </row>
    <row r="14" spans="1:21" x14ac:dyDescent="0.25">
      <c r="I14" s="3"/>
      <c r="J14" s="3"/>
      <c r="K14" s="3"/>
      <c r="L14" s="3"/>
      <c r="M14" s="3">
        <v>4</v>
      </c>
      <c r="N14" s="4">
        <v>0</v>
      </c>
      <c r="O14" s="4">
        <v>6.5000000000000002E-2</v>
      </c>
      <c r="P14" s="4">
        <v>9.7000000000000003E-2</v>
      </c>
      <c r="Q14" s="4">
        <v>0.19400000000000001</v>
      </c>
      <c r="R14" s="4">
        <v>0.64500000000000002</v>
      </c>
      <c r="S14" s="24">
        <f>(0*1+2*2+3*3+6*4+20*5)/31</f>
        <v>4.419354838709677</v>
      </c>
      <c r="T14" s="3"/>
      <c r="U14" s="3"/>
    </row>
    <row r="15" spans="1:21" x14ac:dyDescent="0.25">
      <c r="I15" s="3"/>
      <c r="J15" s="3"/>
      <c r="K15" s="3"/>
      <c r="L15" s="3"/>
      <c r="M15" s="3">
        <v>5</v>
      </c>
      <c r="N15" s="4">
        <v>0</v>
      </c>
      <c r="O15" s="4">
        <v>9.4E-2</v>
      </c>
      <c r="P15" s="4">
        <v>9.4E-2</v>
      </c>
      <c r="Q15" s="4">
        <v>0.25</v>
      </c>
      <c r="R15" s="4">
        <v>0.56200000000000006</v>
      </c>
      <c r="S15" s="24">
        <f>(0*1+3*2+3*3+8*4+18*5)/32</f>
        <v>4.28125</v>
      </c>
      <c r="T15" s="3"/>
      <c r="U15" s="3"/>
    </row>
    <row r="16" spans="1:21" x14ac:dyDescent="0.25"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9:20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0.16700000000000001</v>
      </c>
      <c r="T49" s="4">
        <v>0.222</v>
      </c>
      <c r="U49" s="4">
        <v>0.61099999999999999</v>
      </c>
      <c r="V49" s="24">
        <f>(0*1+0*2+3*3+4*4+11*5)/18</f>
        <v>4.4444444444444446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0.23100000000000001</v>
      </c>
      <c r="S50" s="4">
        <v>0.308</v>
      </c>
      <c r="T50" s="4">
        <v>0.38500000000000001</v>
      </c>
      <c r="U50" s="4">
        <v>7.6999999999999999E-2</v>
      </c>
      <c r="V50" s="24">
        <f>(0*1+3*2+4*3+5*4+1*5)/13</f>
        <v>3.3076923076923075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6.2E-2</v>
      </c>
      <c r="S51" s="4">
        <v>0.188</v>
      </c>
      <c r="T51" s="4">
        <v>0.5</v>
      </c>
      <c r="U51" s="4">
        <v>0.25</v>
      </c>
      <c r="V51" s="24">
        <f>(0*1+1*2+3*3+8*4+4*5)/16</f>
        <v>3.9375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5.8999999999999997E-2</v>
      </c>
      <c r="S52" s="4">
        <v>0.11799999999999999</v>
      </c>
      <c r="T52" s="4">
        <v>0.17599999999999999</v>
      </c>
      <c r="U52" s="4">
        <v>0.64700000000000002</v>
      </c>
      <c r="V52" s="24">
        <f>(0*1+1*2+2*3+3*4+11*5)/17</f>
        <v>4.4117647058823533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0.11799999999999999</v>
      </c>
      <c r="T53" s="4">
        <v>0.35299999999999998</v>
      </c>
      <c r="U53" s="4">
        <v>0.52900000000000003</v>
      </c>
      <c r="V53" s="24">
        <f>(0*1+0*2+2*3+6*4+9*5)/17</f>
        <v>4.4117647058823533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3"/>
      <c r="R75" s="3"/>
      <c r="S75" s="3"/>
      <c r="T75" s="3"/>
      <c r="U75" s="3"/>
      <c r="V75" s="3"/>
      <c r="W75" s="2"/>
      <c r="X75" s="2"/>
      <c r="Y75" s="2"/>
    </row>
    <row r="76" spans="15:25" x14ac:dyDescent="0.25">
      <c r="O76" s="3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2"/>
      <c r="Q77" s="3" t="s">
        <v>6</v>
      </c>
      <c r="R77" s="4">
        <f>12/R83</f>
        <v>0.44444444444444442</v>
      </c>
      <c r="S77" s="4">
        <v>0.111</v>
      </c>
      <c r="T77" s="4">
        <v>0.192</v>
      </c>
      <c r="U77" s="4">
        <v>0.2</v>
      </c>
      <c r="V77" s="4">
        <v>4.4999999999999998E-2</v>
      </c>
      <c r="W77" s="2"/>
      <c r="X77" s="2"/>
      <c r="Y77" s="2"/>
    </row>
    <row r="78" spans="15:25" x14ac:dyDescent="0.25">
      <c r="O78" s="3"/>
      <c r="P78" s="2"/>
      <c r="Q78" s="3" t="s">
        <v>7</v>
      </c>
      <c r="R78" s="4">
        <f>3/R83</f>
        <v>0.1111111111111111</v>
      </c>
      <c r="S78" s="4">
        <v>0.111</v>
      </c>
      <c r="T78" s="4">
        <v>0.42299999999999999</v>
      </c>
      <c r="U78" s="4">
        <v>0.28000000000000003</v>
      </c>
      <c r="V78" s="4">
        <v>4.4999999999999998E-2</v>
      </c>
      <c r="W78" s="2"/>
      <c r="X78" s="2"/>
      <c r="Y78" s="2"/>
    </row>
    <row r="79" spans="15:25" x14ac:dyDescent="0.25">
      <c r="O79" s="3"/>
      <c r="P79" s="2"/>
      <c r="Q79" s="3" t="s">
        <v>8</v>
      </c>
      <c r="R79" s="4">
        <f>3/R83</f>
        <v>0.1111111111111111</v>
      </c>
      <c r="S79" s="4">
        <v>0.51900000000000002</v>
      </c>
      <c r="T79" s="4">
        <v>0.115</v>
      </c>
      <c r="U79" s="4">
        <v>0.24</v>
      </c>
      <c r="V79" s="4">
        <v>0</v>
      </c>
      <c r="W79" s="2"/>
      <c r="X79" s="2"/>
      <c r="Y79" s="2"/>
    </row>
    <row r="80" spans="15:25" x14ac:dyDescent="0.25">
      <c r="O80" s="3"/>
      <c r="P80" s="2"/>
      <c r="Q80" s="3" t="s">
        <v>9</v>
      </c>
      <c r="R80" s="4">
        <f>8/R83</f>
        <v>0.29629629629629628</v>
      </c>
      <c r="S80" s="4">
        <v>0.25900000000000001</v>
      </c>
      <c r="T80" s="4">
        <v>0.26900000000000002</v>
      </c>
      <c r="U80" s="4">
        <v>0.2</v>
      </c>
      <c r="V80" s="4">
        <v>0</v>
      </c>
      <c r="W80" s="2"/>
      <c r="X80" s="2"/>
      <c r="Y80" s="2"/>
    </row>
    <row r="81" spans="15:25" x14ac:dyDescent="0.25">
      <c r="O81" s="3"/>
      <c r="P81" s="2"/>
      <c r="Q81" s="3" t="s">
        <v>10</v>
      </c>
      <c r="R81" s="4">
        <f>1/R83</f>
        <v>3.7037037037037035E-2</v>
      </c>
      <c r="S81" s="4">
        <v>0</v>
      </c>
      <c r="T81" s="4">
        <v>0</v>
      </c>
      <c r="U81" s="4">
        <v>0.08</v>
      </c>
      <c r="V81" s="4">
        <v>0.90900000000000003</v>
      </c>
      <c r="W81" s="2"/>
      <c r="X81" s="2"/>
      <c r="Y81" s="2"/>
    </row>
    <row r="82" spans="15:25" x14ac:dyDescent="0.25">
      <c r="O82" s="3"/>
      <c r="P82" s="2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2"/>
      <c r="Q83" s="3"/>
      <c r="R83" s="3">
        <f>54-27</f>
        <v>27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2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81" sqref="AA81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0.11799999999999999</v>
      </c>
      <c r="R7" s="4">
        <v>0.11799999999999999</v>
      </c>
      <c r="S7" s="4">
        <v>0.26500000000000001</v>
      </c>
      <c r="T7" s="4">
        <v>0.23499999999999999</v>
      </c>
      <c r="U7" s="4">
        <v>0.26500000000000001</v>
      </c>
      <c r="V7" s="24">
        <f>(4*1+4*2+9*3+8*4+9*5)/34</f>
        <v>3.4117647058823528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8.5999999999999993E-2</v>
      </c>
      <c r="R8" s="4">
        <v>0.114</v>
      </c>
      <c r="S8" s="4">
        <v>0.14299999999999999</v>
      </c>
      <c r="T8" s="4">
        <v>0.42899999999999999</v>
      </c>
      <c r="U8" s="4">
        <v>0.22900000000000001</v>
      </c>
      <c r="V8" s="24">
        <f>(3*1+4*2+5*3+15*4+8*5)/35</f>
        <v>3.6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3.3000000000000002E-2</v>
      </c>
      <c r="R9" s="4">
        <v>6.7000000000000004E-2</v>
      </c>
      <c r="S9" s="4">
        <v>0.36699999999999999</v>
      </c>
      <c r="T9" s="4">
        <v>0.23300000000000001</v>
      </c>
      <c r="U9" s="4">
        <v>0.3</v>
      </c>
      <c r="V9" s="24">
        <f>(1*1+2*2+11*3+7*4+9*5)/30</f>
        <v>3.7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0.08</v>
      </c>
      <c r="R10" s="4">
        <v>0.08</v>
      </c>
      <c r="S10" s="4">
        <v>0.36</v>
      </c>
      <c r="T10" s="4">
        <v>0.28000000000000003</v>
      </c>
      <c r="U10" s="4">
        <v>0.2</v>
      </c>
      <c r="V10" s="24">
        <f>(2*1+2*2+9*3+7*4+5*5)/25</f>
        <v>3.44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0.05</v>
      </c>
      <c r="S44" s="4">
        <v>0.1</v>
      </c>
      <c r="T44" s="4">
        <v>0.3</v>
      </c>
      <c r="U44" s="4">
        <v>0.2</v>
      </c>
      <c r="V44" s="4">
        <v>0.35</v>
      </c>
      <c r="W44" s="24">
        <f>(1*1+2*2+6*3+4*4+7*5)/20</f>
        <v>3.7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0.05</v>
      </c>
      <c r="S45" s="4">
        <v>0</v>
      </c>
      <c r="T45" s="4">
        <v>0.2</v>
      </c>
      <c r="U45" s="4">
        <v>0.55000000000000004</v>
      </c>
      <c r="V45" s="4">
        <v>0.2</v>
      </c>
      <c r="W45" s="24">
        <f>(1*1+0*2+4*3+11*4+4*5)/20</f>
        <v>3.85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0.05</v>
      </c>
      <c r="T46" s="4">
        <v>0.4</v>
      </c>
      <c r="U46" s="4">
        <v>0.25</v>
      </c>
      <c r="V46" s="4">
        <v>0.3</v>
      </c>
      <c r="W46" s="24">
        <f>(0*1+1*2+8*3+5*4+6*5)/20</f>
        <v>3.8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</v>
      </c>
      <c r="S47" s="4">
        <v>0.111</v>
      </c>
      <c r="T47" s="4">
        <v>0.33300000000000002</v>
      </c>
      <c r="U47" s="4">
        <v>0.33300000000000002</v>
      </c>
      <c r="V47" s="4">
        <v>0.222</v>
      </c>
      <c r="W47" s="24">
        <f>(0*1+2*2+6*3+6*4+4*5)/18</f>
        <v>3.6666666666666665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9" sqref="T99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7" t="s">
        <v>19</v>
      </c>
      <c r="C4" s="38"/>
      <c r="D4" s="38"/>
      <c r="E4" s="38"/>
      <c r="F4" s="39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26</v>
      </c>
      <c r="D6" s="12">
        <v>0.48099999999999998</v>
      </c>
      <c r="E6" s="11">
        <v>28</v>
      </c>
      <c r="F6" s="13">
        <v>0.51900000000000002</v>
      </c>
    </row>
    <row r="7" spans="2:18" ht="24" x14ac:dyDescent="0.25">
      <c r="B7" s="9" t="s">
        <v>22</v>
      </c>
      <c r="C7" s="14">
        <v>25</v>
      </c>
      <c r="D7" s="28">
        <v>0.46300000000000002</v>
      </c>
      <c r="E7" s="14">
        <v>29</v>
      </c>
      <c r="F7" s="29">
        <v>0.53700000000000003</v>
      </c>
    </row>
    <row r="8" spans="2:18" ht="24" x14ac:dyDescent="0.25">
      <c r="B8" s="8" t="s">
        <v>23</v>
      </c>
      <c r="C8" s="11">
        <v>43</v>
      </c>
      <c r="D8" s="26">
        <v>0.79600000000000004</v>
      </c>
      <c r="E8" s="11">
        <v>11</v>
      </c>
      <c r="F8" s="27">
        <v>0.20399999999999999</v>
      </c>
    </row>
    <row r="9" spans="2:18" ht="48" x14ac:dyDescent="0.25">
      <c r="B9" s="9" t="s">
        <v>24</v>
      </c>
      <c r="C9" s="14">
        <v>52</v>
      </c>
      <c r="D9" s="28">
        <v>0.96299999999999997</v>
      </c>
      <c r="E9" s="14">
        <v>2</v>
      </c>
      <c r="F9" s="29">
        <v>3.6999999999999998E-2</v>
      </c>
    </row>
    <row r="10" spans="2:18" ht="24" x14ac:dyDescent="0.25">
      <c r="B10" s="10" t="s">
        <v>26</v>
      </c>
      <c r="C10" s="15">
        <v>53</v>
      </c>
      <c r="D10" s="16">
        <v>0.98099999999999998</v>
      </c>
      <c r="E10" s="15">
        <v>1</v>
      </c>
      <c r="F10" s="17">
        <v>1.9E-2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9.4E-2</v>
      </c>
      <c r="L18" s="4">
        <v>0.219</v>
      </c>
      <c r="M18" s="4">
        <v>0.25</v>
      </c>
      <c r="N18" s="4">
        <v>0.438</v>
      </c>
      <c r="O18" s="24">
        <f>(0*1+3*2+7*3+8*4+14*5)/32</f>
        <v>4.03125</v>
      </c>
      <c r="P18" s="3"/>
      <c r="Q18" s="2"/>
      <c r="R18" s="2"/>
    </row>
    <row r="19" spans="7:18" x14ac:dyDescent="0.25">
      <c r="G19" s="2"/>
      <c r="H19" s="2"/>
      <c r="I19" s="3">
        <v>2</v>
      </c>
      <c r="J19" s="4">
        <v>0</v>
      </c>
      <c r="K19" s="4">
        <v>9.4E-2</v>
      </c>
      <c r="L19" s="4">
        <v>9.4E-2</v>
      </c>
      <c r="M19" s="4">
        <v>0.312</v>
      </c>
      <c r="N19" s="4">
        <v>0.5</v>
      </c>
      <c r="O19" s="24">
        <f>(0*1+3*2+3*3+10*4+16*5)/32</f>
        <v>4.21875</v>
      </c>
      <c r="P19" s="3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8.3000000000000004E-2</v>
      </c>
      <c r="L20" s="4">
        <v>0.25</v>
      </c>
      <c r="M20" s="4">
        <v>0.375</v>
      </c>
      <c r="N20" s="4">
        <v>0.29199999999999998</v>
      </c>
      <c r="O20" s="24">
        <f>(0*1+2*2+6*3+9*4+7*5)/24</f>
        <v>3.875</v>
      </c>
      <c r="P20" s="3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0.15</v>
      </c>
      <c r="M45" s="4">
        <v>0.15</v>
      </c>
      <c r="N45" s="4">
        <v>0.3</v>
      </c>
      <c r="O45" s="4">
        <v>0.4</v>
      </c>
      <c r="P45" s="24">
        <f>(0*1+3*2+3*3+6*4+8*5)/20</f>
        <v>3.95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0.15</v>
      </c>
      <c r="M46" s="4">
        <v>0.05</v>
      </c>
      <c r="N46" s="4">
        <v>0.35</v>
      </c>
      <c r="O46" s="4">
        <v>0.45</v>
      </c>
      <c r="P46" s="24">
        <f>(0*1+3*2+1*3+7*4+9*5)/20</f>
        <v>4.0999999999999996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0.35699999999999998</v>
      </c>
      <c r="N47" s="4">
        <v>0.42899999999999999</v>
      </c>
      <c r="O47" s="4">
        <v>0.214</v>
      </c>
      <c r="P47" s="24">
        <f>(0*1+0*2+5*3+6*4+3*5)/14</f>
        <v>3.8571428571428572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0" t="s">
        <v>25</v>
      </c>
      <c r="C66" s="41"/>
      <c r="D66" s="41"/>
      <c r="E66" s="41"/>
      <c r="F66" s="42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50</v>
      </c>
      <c r="D68" s="12">
        <v>0.92600000000000005</v>
      </c>
      <c r="E68" s="11">
        <v>4</v>
      </c>
      <c r="F68" s="13">
        <v>7.3999999999999996E-2</v>
      </c>
    </row>
    <row r="69" spans="2:6" ht="36" x14ac:dyDescent="0.25">
      <c r="B69" s="9" t="s">
        <v>28</v>
      </c>
      <c r="C69" s="14">
        <v>54</v>
      </c>
      <c r="D69" s="28">
        <v>1</v>
      </c>
      <c r="E69" s="14">
        <v>0</v>
      </c>
      <c r="F69" s="29">
        <v>0</v>
      </c>
    </row>
    <row r="70" spans="2:6" ht="48" x14ac:dyDescent="0.25">
      <c r="B70" s="8" t="s">
        <v>29</v>
      </c>
      <c r="C70" s="11">
        <v>49</v>
      </c>
      <c r="D70" s="26">
        <v>0.90700000000000003</v>
      </c>
      <c r="E70" s="11">
        <v>5</v>
      </c>
      <c r="F70" s="27">
        <v>9.2999999999999999E-2</v>
      </c>
    </row>
    <row r="71" spans="2:6" ht="48" x14ac:dyDescent="0.25">
      <c r="B71" s="9" t="s">
        <v>30</v>
      </c>
      <c r="C71" s="14">
        <v>53</v>
      </c>
      <c r="D71" s="28">
        <v>0.98099999999999998</v>
      </c>
      <c r="E71" s="14">
        <v>1</v>
      </c>
      <c r="F71" s="29">
        <v>1.9E-2</v>
      </c>
    </row>
    <row r="72" spans="2:6" ht="24" x14ac:dyDescent="0.25">
      <c r="B72" s="10" t="s">
        <v>26</v>
      </c>
      <c r="C72" s="15">
        <v>50</v>
      </c>
      <c r="D72" s="16">
        <v>0.92600000000000005</v>
      </c>
      <c r="E72" s="15">
        <v>4</v>
      </c>
      <c r="F72" s="17">
        <v>7.3999999999999996E-2</v>
      </c>
    </row>
    <row r="77" spans="2:6" ht="36" customHeight="1" x14ac:dyDescent="0.25">
      <c r="B77" s="37" t="s">
        <v>31</v>
      </c>
      <c r="C77" s="43"/>
      <c r="D77" s="43"/>
      <c r="E77" s="43"/>
      <c r="F77" s="44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39</v>
      </c>
      <c r="D79" s="21">
        <v>0.72199999999999998</v>
      </c>
      <c r="E79" s="30">
        <v>15</v>
      </c>
      <c r="F79" s="22">
        <v>0.27800000000000002</v>
      </c>
    </row>
    <row r="80" spans="2:6" ht="24" x14ac:dyDescent="0.25">
      <c r="B80" s="9" t="s">
        <v>33</v>
      </c>
      <c r="C80" s="31">
        <v>52</v>
      </c>
      <c r="D80" s="28">
        <v>0.96299999999999997</v>
      </c>
      <c r="E80" s="31">
        <v>2</v>
      </c>
      <c r="F80" s="29">
        <v>3.6999999999999998E-2</v>
      </c>
    </row>
    <row r="81" spans="2:6" ht="24" x14ac:dyDescent="0.25">
      <c r="B81" s="8" t="s">
        <v>34</v>
      </c>
      <c r="C81" s="30">
        <v>44</v>
      </c>
      <c r="D81" s="26">
        <v>0.81499999999999995</v>
      </c>
      <c r="E81" s="30">
        <v>10</v>
      </c>
      <c r="F81" s="27">
        <v>0.185</v>
      </c>
    </row>
    <row r="82" spans="2:6" ht="24" x14ac:dyDescent="0.25">
      <c r="B82" s="9" t="s">
        <v>35</v>
      </c>
      <c r="C82" s="31">
        <v>42</v>
      </c>
      <c r="D82" s="28">
        <v>0.77800000000000002</v>
      </c>
      <c r="E82" s="31">
        <v>12</v>
      </c>
      <c r="F82" s="29">
        <v>0.222</v>
      </c>
    </row>
    <row r="83" spans="2:6" ht="72" x14ac:dyDescent="0.25">
      <c r="B83" s="8" t="s">
        <v>36</v>
      </c>
      <c r="C83" s="30">
        <v>51</v>
      </c>
      <c r="D83" s="26">
        <v>0.94399999999999995</v>
      </c>
      <c r="E83" s="30">
        <v>3</v>
      </c>
      <c r="F83" s="27">
        <v>5.6000000000000001E-2</v>
      </c>
    </row>
    <row r="84" spans="2:6" ht="24" x14ac:dyDescent="0.25">
      <c r="B84" s="9" t="s">
        <v>37</v>
      </c>
      <c r="C84" s="31">
        <v>34</v>
      </c>
      <c r="D84" s="28">
        <v>0.63</v>
      </c>
      <c r="E84" s="31">
        <v>20</v>
      </c>
      <c r="F84" s="29">
        <v>0.37</v>
      </c>
    </row>
    <row r="85" spans="2:6" ht="24" x14ac:dyDescent="0.25">
      <c r="B85" s="8" t="s">
        <v>38</v>
      </c>
      <c r="C85" s="30">
        <v>51</v>
      </c>
      <c r="D85" s="26">
        <v>0.94399999999999995</v>
      </c>
      <c r="E85" s="30">
        <v>3</v>
      </c>
      <c r="F85" s="27">
        <v>5.6000000000000001E-2</v>
      </c>
    </row>
    <row r="86" spans="2:6" ht="72" x14ac:dyDescent="0.25">
      <c r="B86" s="9" t="s">
        <v>39</v>
      </c>
      <c r="C86" s="31">
        <v>44</v>
      </c>
      <c r="D86" s="28">
        <v>0.81499999999999995</v>
      </c>
      <c r="E86" s="31">
        <v>10</v>
      </c>
      <c r="F86" s="29">
        <v>0.185</v>
      </c>
    </row>
    <row r="87" spans="2:6" ht="24" x14ac:dyDescent="0.25">
      <c r="B87" s="10" t="s">
        <v>40</v>
      </c>
      <c r="C87" s="32">
        <v>49</v>
      </c>
      <c r="D87" s="16">
        <v>0.90700000000000003</v>
      </c>
      <c r="E87" s="32">
        <v>5</v>
      </c>
      <c r="F87" s="17">
        <v>9.2999999999999999E-2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V44" sqref="V44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</v>
      </c>
      <c r="P8" s="4">
        <v>6.7000000000000004E-2</v>
      </c>
      <c r="Q8" s="4">
        <v>0.63300000000000001</v>
      </c>
      <c r="R8" s="4">
        <v>0.3</v>
      </c>
      <c r="S8" s="24">
        <v>4.2300000000000004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5.6000000000000001E-2</v>
      </c>
      <c r="R23" s="4">
        <v>0.61099999999999999</v>
      </c>
      <c r="S23" s="4">
        <v>0.33300000000000002</v>
      </c>
      <c r="T23" s="33">
        <v>4.28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16" sqref="X116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3"/>
      <c r="V8" s="3"/>
      <c r="W8" s="2"/>
      <c r="X8" s="2"/>
    </row>
    <row r="9" spans="10:24" x14ac:dyDescent="0.25">
      <c r="J9" s="2"/>
      <c r="K9" s="2"/>
      <c r="L9" s="2"/>
      <c r="M9" s="2"/>
      <c r="N9" s="3">
        <v>20</v>
      </c>
      <c r="O9" s="3">
        <v>0</v>
      </c>
      <c r="P9" s="3">
        <v>0</v>
      </c>
      <c r="Q9" s="3">
        <v>3</v>
      </c>
      <c r="R9" s="3">
        <v>2</v>
      </c>
      <c r="S9" s="3">
        <v>2</v>
      </c>
      <c r="T9" s="3">
        <v>4</v>
      </c>
      <c r="U9" s="3"/>
      <c r="V9" s="3"/>
      <c r="W9" s="2"/>
      <c r="X9" s="2"/>
    </row>
    <row r="10" spans="10:24" x14ac:dyDescent="0.25">
      <c r="J10" s="2"/>
      <c r="K10" s="2"/>
      <c r="L10" s="2"/>
      <c r="M10" s="2"/>
      <c r="N10" s="3"/>
      <c r="O10" s="3"/>
      <c r="P10" s="3"/>
      <c r="Q10" s="3"/>
      <c r="R10" s="3"/>
      <c r="S10" s="3"/>
      <c r="T10" s="3"/>
      <c r="U10" s="3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3"/>
      <c r="N21" s="3"/>
      <c r="O21" s="3"/>
      <c r="P21" s="3"/>
      <c r="Q21" s="3"/>
      <c r="R21" s="3"/>
      <c r="S21" s="3"/>
      <c r="T21" s="3"/>
      <c r="U21" s="2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3"/>
      <c r="U22" s="2"/>
    </row>
    <row r="23" spans="11:21" ht="17.25" customHeight="1" x14ac:dyDescent="0.25">
      <c r="K23" s="2"/>
      <c r="L23" s="2"/>
      <c r="M23" s="3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3"/>
      <c r="U23" s="2"/>
    </row>
    <row r="24" spans="11:21" ht="16.5" customHeight="1" x14ac:dyDescent="0.25">
      <c r="K24" s="2"/>
      <c r="L24" s="2"/>
      <c r="M24" s="3"/>
      <c r="N24" s="34">
        <v>1</v>
      </c>
      <c r="O24" s="34">
        <v>10</v>
      </c>
      <c r="P24" s="34">
        <v>9</v>
      </c>
      <c r="Q24" s="34">
        <v>0</v>
      </c>
      <c r="R24" s="34">
        <v>0</v>
      </c>
      <c r="S24" s="3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7" t="s">
        <v>52</v>
      </c>
      <c r="C42" s="38"/>
      <c r="D42" s="38"/>
      <c r="E42" s="38"/>
      <c r="F42" s="38"/>
      <c r="G42" s="38"/>
      <c r="H42" s="38"/>
      <c r="I42" s="38"/>
      <c r="J42" s="39"/>
    </row>
    <row r="43" spans="2:10" x14ac:dyDescent="0.25">
      <c r="B43" s="5"/>
      <c r="C43" s="57" t="s">
        <v>16</v>
      </c>
      <c r="D43" s="57"/>
      <c r="E43" s="57" t="s">
        <v>17</v>
      </c>
      <c r="F43" s="57"/>
      <c r="G43" s="58" t="s">
        <v>18</v>
      </c>
      <c r="H43" s="58"/>
      <c r="I43" s="57" t="s">
        <v>17</v>
      </c>
      <c r="J43" s="59"/>
    </row>
    <row r="44" spans="2:10" ht="120" x14ac:dyDescent="0.25">
      <c r="B44" s="8" t="s">
        <v>51</v>
      </c>
      <c r="C44" s="55">
        <v>46</v>
      </c>
      <c r="D44" s="55"/>
      <c r="E44" s="48">
        <v>0.85199999999999998</v>
      </c>
      <c r="F44" s="48"/>
      <c r="G44" s="46">
        <v>8</v>
      </c>
      <c r="H44" s="46"/>
      <c r="I44" s="48">
        <v>0.14799999999999999</v>
      </c>
      <c r="J44" s="49"/>
    </row>
    <row r="45" spans="2:10" ht="48" x14ac:dyDescent="0.25">
      <c r="B45" s="9" t="s">
        <v>53</v>
      </c>
      <c r="C45" s="54">
        <v>40</v>
      </c>
      <c r="D45" s="54"/>
      <c r="E45" s="50">
        <v>0.74099999999999999</v>
      </c>
      <c r="F45" s="50"/>
      <c r="G45" s="45">
        <v>14</v>
      </c>
      <c r="H45" s="45"/>
      <c r="I45" s="50">
        <v>0.25900000000000001</v>
      </c>
      <c r="J45" s="51"/>
    </row>
    <row r="46" spans="2:10" ht="24" x14ac:dyDescent="0.25">
      <c r="B46" s="8" t="s">
        <v>54</v>
      </c>
      <c r="C46" s="55">
        <v>51</v>
      </c>
      <c r="D46" s="55"/>
      <c r="E46" s="48">
        <v>0.94399999999999995</v>
      </c>
      <c r="F46" s="48"/>
      <c r="G46" s="46">
        <v>3</v>
      </c>
      <c r="H46" s="46"/>
      <c r="I46" s="48">
        <v>5.6000000000000001E-2</v>
      </c>
      <c r="J46" s="49"/>
    </row>
    <row r="47" spans="2:10" ht="24" x14ac:dyDescent="0.25">
      <c r="B47" s="18" t="s">
        <v>55</v>
      </c>
      <c r="C47" s="56">
        <v>44</v>
      </c>
      <c r="D47" s="56"/>
      <c r="E47" s="52">
        <v>0.81499999999999995</v>
      </c>
      <c r="F47" s="52"/>
      <c r="G47" s="47">
        <v>10</v>
      </c>
      <c r="H47" s="47"/>
      <c r="I47" s="52">
        <v>0.185</v>
      </c>
      <c r="J47" s="53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5</v>
      </c>
      <c r="O53" s="34">
        <v>2</v>
      </c>
      <c r="P53" s="34">
        <v>3</v>
      </c>
      <c r="Q53" s="34">
        <v>18</v>
      </c>
      <c r="R53" s="35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2"/>
    </row>
    <row r="73" spans="12:20" x14ac:dyDescent="0.25">
      <c r="L73" s="2"/>
      <c r="M73" s="2"/>
      <c r="N73" s="3">
        <v>2</v>
      </c>
      <c r="O73" s="3">
        <v>7</v>
      </c>
      <c r="P73" s="3">
        <v>9</v>
      </c>
      <c r="Q73" s="3">
        <v>2</v>
      </c>
      <c r="R73" s="3">
        <v>3</v>
      </c>
      <c r="S73" s="3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1</v>
      </c>
      <c r="O95" s="3">
        <v>4</v>
      </c>
      <c r="P95" s="3">
        <v>4</v>
      </c>
      <c r="Q95" s="3">
        <v>18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2012-12-10T11:19:06Z</dcterms:modified>
</cp:coreProperties>
</file>