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<sst xmlns="http://schemas.openxmlformats.org/spreadsheetml/2006/main" count="124" uniqueCount="74">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</sst>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428587104181E-3"/>
                  <c:y val="-5.8536585365853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461057152262507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9.0999999999999998E-2</c:v>
                </c:pt>
                <c:pt idx="1">
                  <c:v>0.161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384050762618334E-2"/>
                  <c:y val="-6.1996799180590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38421429355209E-2"/>
                  <c:y val="-6.6235196210229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0.152</c:v>
                </c:pt>
                <c:pt idx="1">
                  <c:v>0.129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07580002194585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14579338749588E-2"/>
                  <c:y val="-6.6235196210229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0.21199999999999999</c:v>
                </c:pt>
                <c:pt idx="1">
                  <c:v>0.161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984422860905003E-2"/>
                  <c:y val="-6.2192433262915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997914326470865E-2"/>
                  <c:y val="-6.2885858779847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0.30299999999999999</c:v>
                </c:pt>
                <c:pt idx="1">
                  <c:v>0.32300000000000001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651575759548037E-2"/>
                  <c:y val="-6.3373151526790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705557647843002E-2"/>
                  <c:y val="-6.4165162281544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0.24199999999999999</c:v>
                </c:pt>
                <c:pt idx="1">
                  <c:v>0.22600000000000001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1100288"/>
        <c:axId val="31458432"/>
      </c:barChart>
      <c:catAx>
        <c:axId val="31100288"/>
        <c:scaling>
          <c:orientation val="maxMin"/>
        </c:scaling>
        <c:delete val="1"/>
        <c:axPos val="l"/>
        <c:majorTickMark val="out"/>
        <c:minorTickMark val="none"/>
        <c:tickLblPos val="none"/>
        <c:crossAx val="31458432"/>
        <c:crosses val="autoZero"/>
        <c:auto val="1"/>
        <c:lblAlgn val="ctr"/>
        <c:lblOffset val="100"/>
        <c:noMultiLvlLbl val="0"/>
      </c:catAx>
      <c:valAx>
        <c:axId val="314584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100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3.25</c:v>
                </c:pt>
                <c:pt idx="1">
                  <c:v>3.1666666666666665</c:v>
                </c:pt>
                <c:pt idx="2">
                  <c:v>3.9166666666666665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0030464"/>
        <c:axId val="30056832"/>
      </c:barChart>
      <c:catAx>
        <c:axId val="300304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056832"/>
        <c:crosses val="autoZero"/>
        <c:auto val="1"/>
        <c:lblAlgn val="ctr"/>
        <c:lblOffset val="100"/>
        <c:noMultiLvlLbl val="0"/>
      </c:catAx>
      <c:valAx>
        <c:axId val="3005683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0030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033226456111264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945652569052139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0.33900000000000002</c:v>
                </c:pt>
                <c:pt idx="1">
                  <c:v>0.214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638951294523084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178514043085335E-2"/>
                  <c:y val="-4.947297172269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2336103416435829E-3"/>
                  <c:y val="-4.70002288674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0.23200000000000001</c:v>
                </c:pt>
                <c:pt idx="1">
                  <c:v>0.33900000000000002</c:v>
                </c:pt>
                <c:pt idx="2">
                  <c:v>3.2000000000000001E-2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57569015784451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300172312255981E-2"/>
                  <c:y val="-4.94733612843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555914236482213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0.14299999999999999</c:v>
                </c:pt>
                <c:pt idx="2">
                  <c:v>0.161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610290749667376E-3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305850619088127E-2"/>
                  <c:y val="-4.94733612843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9266982208941336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0.107</c:v>
                </c:pt>
                <c:pt idx="1">
                  <c:v>0.125</c:v>
                </c:pt>
                <c:pt idx="2">
                  <c:v>0.371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502206614755008E-2"/>
                  <c:y val="-4.947316650353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502206614755008E-2"/>
                  <c:y val="-4.947316650353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3946096073170907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0.17899999999999999</c:v>
                </c:pt>
                <c:pt idx="1">
                  <c:v>0.17899999999999999</c:v>
                </c:pt>
                <c:pt idx="2">
                  <c:v>0.435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2474240"/>
        <c:axId val="32475776"/>
      </c:barChart>
      <c:catAx>
        <c:axId val="324742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475776"/>
        <c:crosses val="autoZero"/>
        <c:auto val="1"/>
        <c:lblAlgn val="ctr"/>
        <c:lblOffset val="100"/>
        <c:noMultiLvlLbl val="0"/>
      </c:catAx>
      <c:valAx>
        <c:axId val="324757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474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2.5</c:v>
                </c:pt>
                <c:pt idx="1">
                  <c:v>2.75</c:v>
                </c:pt>
                <c:pt idx="2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2591872"/>
        <c:axId val="32593408"/>
      </c:barChart>
      <c:catAx>
        <c:axId val="325918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593408"/>
        <c:crosses val="autoZero"/>
        <c:auto val="1"/>
        <c:lblAlgn val="ctr"/>
        <c:lblOffset val="100"/>
        <c:noMultiLvlLbl val="0"/>
      </c:catAx>
      <c:valAx>
        <c:axId val="32593408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2591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0397680872405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9.8000000000000004E-2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705756920907967E-2"/>
                  <c:y val="8.0293554065635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0.115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9241177484675644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0.26200000000000001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6680037625653407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0.29499999999999998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2610539247905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2323072"/>
        <c:axId val="32324608"/>
      </c:barChart>
      <c:catAx>
        <c:axId val="32323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2324608"/>
        <c:crosses val="autoZero"/>
        <c:auto val="1"/>
        <c:lblAlgn val="ctr"/>
        <c:lblOffset val="100"/>
        <c:noMultiLvlLbl val="0"/>
      </c:catAx>
      <c:valAx>
        <c:axId val="323246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2323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2391552"/>
        <c:axId val="32393088"/>
      </c:barChart>
      <c:catAx>
        <c:axId val="32391552"/>
        <c:scaling>
          <c:orientation val="minMax"/>
        </c:scaling>
        <c:delete val="1"/>
        <c:axPos val="l"/>
        <c:majorTickMark val="out"/>
        <c:minorTickMark val="none"/>
        <c:tickLblPos val="none"/>
        <c:crossAx val="32393088"/>
        <c:crosses val="autoZero"/>
        <c:auto val="1"/>
        <c:lblAlgn val="ctr"/>
        <c:lblOffset val="100"/>
        <c:noMultiLvlLbl val="0"/>
      </c:catAx>
      <c:valAx>
        <c:axId val="32393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391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12</c:v>
                </c:pt>
                <c:pt idx="1">
                  <c:v>9</c:v>
                </c:pt>
                <c:pt idx="2">
                  <c:v>0</c:v>
                </c:pt>
                <c:pt idx="3">
                  <c:v>2</c:v>
                </c:pt>
                <c:pt idx="4">
                  <c:v>17</c:v>
                </c:pt>
                <c:pt idx="5">
                  <c:v>12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4174848"/>
        <c:axId val="34176384"/>
      </c:barChart>
      <c:catAx>
        <c:axId val="34174848"/>
        <c:scaling>
          <c:orientation val="maxMin"/>
        </c:scaling>
        <c:delete val="1"/>
        <c:axPos val="l"/>
        <c:majorTickMark val="out"/>
        <c:minorTickMark val="none"/>
        <c:tickLblPos val="none"/>
        <c:crossAx val="34176384"/>
        <c:crosses val="autoZero"/>
        <c:auto val="1"/>
        <c:lblAlgn val="ctr"/>
        <c:lblOffset val="100"/>
        <c:noMultiLvlLbl val="0"/>
      </c:catAx>
      <c:valAx>
        <c:axId val="341763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174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6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97024"/>
        <c:axId val="34098560"/>
      </c:barChart>
      <c:catAx>
        <c:axId val="34097024"/>
        <c:scaling>
          <c:orientation val="maxMin"/>
        </c:scaling>
        <c:delete val="1"/>
        <c:axPos val="l"/>
        <c:majorTickMark val="out"/>
        <c:minorTickMark val="none"/>
        <c:tickLblPos val="none"/>
        <c:crossAx val="34098560"/>
        <c:crosses val="autoZero"/>
        <c:auto val="1"/>
        <c:lblAlgn val="ctr"/>
        <c:lblOffset val="100"/>
        <c:noMultiLvlLbl val="0"/>
      </c:catAx>
      <c:valAx>
        <c:axId val="340985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097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10</c:v>
                </c:pt>
                <c:pt idx="1">
                  <c:v>1</c:v>
                </c:pt>
                <c:pt idx="2">
                  <c:v>15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37216"/>
        <c:axId val="34138752"/>
      </c:barChart>
      <c:catAx>
        <c:axId val="34137216"/>
        <c:scaling>
          <c:orientation val="maxMin"/>
        </c:scaling>
        <c:delete val="1"/>
        <c:axPos val="l"/>
        <c:majorTickMark val="out"/>
        <c:minorTickMark val="none"/>
        <c:tickLblPos val="none"/>
        <c:crossAx val="34138752"/>
        <c:crosses val="autoZero"/>
        <c:auto val="1"/>
        <c:lblAlgn val="ctr"/>
        <c:lblOffset val="100"/>
        <c:noMultiLvlLbl val="0"/>
      </c:catAx>
      <c:valAx>
        <c:axId val="341387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137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6</c:v>
                </c:pt>
                <c:pt idx="1">
                  <c:v>13</c:v>
                </c:pt>
                <c:pt idx="2">
                  <c:v>16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49216"/>
        <c:axId val="34650752"/>
      </c:barChart>
      <c:catAx>
        <c:axId val="34649216"/>
        <c:scaling>
          <c:orientation val="maxMin"/>
        </c:scaling>
        <c:delete val="1"/>
        <c:axPos val="l"/>
        <c:majorTickMark val="out"/>
        <c:minorTickMark val="none"/>
        <c:tickLblPos val="none"/>
        <c:crossAx val="34650752"/>
        <c:crosses val="autoZero"/>
        <c:auto val="1"/>
        <c:lblAlgn val="ctr"/>
        <c:lblOffset val="100"/>
        <c:noMultiLvlLbl val="0"/>
      </c:catAx>
      <c:valAx>
        <c:axId val="346507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649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11</c:v>
                </c:pt>
                <c:pt idx="1">
                  <c:v>25</c:v>
                </c:pt>
                <c:pt idx="2">
                  <c:v>11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13600"/>
        <c:axId val="34715136"/>
      </c:barChart>
      <c:catAx>
        <c:axId val="34713600"/>
        <c:scaling>
          <c:orientation val="maxMin"/>
        </c:scaling>
        <c:delete val="1"/>
        <c:axPos val="l"/>
        <c:majorTickMark val="out"/>
        <c:minorTickMark val="none"/>
        <c:tickLblPos val="none"/>
        <c:crossAx val="34715136"/>
        <c:crosses val="autoZero"/>
        <c:auto val="1"/>
        <c:lblAlgn val="ctr"/>
        <c:lblOffset val="100"/>
        <c:noMultiLvlLbl val="0"/>
      </c:catAx>
      <c:valAx>
        <c:axId val="347151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713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</c:v>
                </c:pt>
                <c:pt idx="1">
                  <c:v>3.1666666666666665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1509888"/>
        <c:axId val="31851648"/>
      </c:barChart>
      <c:catAx>
        <c:axId val="31509888"/>
        <c:scaling>
          <c:orientation val="maxMin"/>
        </c:scaling>
        <c:delete val="1"/>
        <c:axPos val="l"/>
        <c:majorTickMark val="out"/>
        <c:minorTickMark val="none"/>
        <c:tickLblPos val="none"/>
        <c:crossAx val="31851648"/>
        <c:crosses val="autoZero"/>
        <c:auto val="1"/>
        <c:lblAlgn val="ctr"/>
        <c:lblOffset val="100"/>
        <c:noMultiLvlLbl val="0"/>
      </c:catAx>
      <c:valAx>
        <c:axId val="31851648"/>
        <c:scaling>
          <c:orientation val="minMax"/>
          <c:max val="4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1509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27</c:v>
                </c:pt>
                <c:pt idx="1">
                  <c:v>12</c:v>
                </c:pt>
                <c:pt idx="2">
                  <c:v>21</c:v>
                </c:pt>
                <c:pt idx="3">
                  <c:v>14</c:v>
                </c:pt>
                <c:pt idx="4">
                  <c:v>11</c:v>
                </c:pt>
                <c:pt idx="5">
                  <c:v>16</c:v>
                </c:pt>
                <c:pt idx="6">
                  <c:v>14</c:v>
                </c:pt>
                <c:pt idx="7">
                  <c:v>26</c:v>
                </c:pt>
                <c:pt idx="8">
                  <c:v>21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2</c:v>
                </c:pt>
                <c:pt idx="5">
                  <c:v>8</c:v>
                </c:pt>
                <c:pt idx="6">
                  <c:v>8</c:v>
                </c:pt>
                <c:pt idx="7">
                  <c:v>3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1890432"/>
        <c:axId val="31904512"/>
      </c:barChart>
      <c:catAx>
        <c:axId val="318904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904512"/>
        <c:crosses val="autoZero"/>
        <c:auto val="1"/>
        <c:lblAlgn val="ctr"/>
        <c:lblOffset val="100"/>
        <c:noMultiLvlLbl val="0"/>
      </c:catAx>
      <c:valAx>
        <c:axId val="31904512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890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238"/>
          <c:y val="9.3768565191898662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3109831271091113"/>
                  <c:y val="-4.814801603258402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19047619047619E-3"/>
                  <c:y val="-4.633162219656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1.6E-2</c:v>
                </c:pt>
                <c:pt idx="1">
                  <c:v>0.55000000000000004</c:v>
                </c:pt>
                <c:pt idx="2">
                  <c:v>9.5000000000000001E-2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8095238095238095E-3"/>
                  <c:y val="-5.08361248751507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9047619047619048E-3"/>
                  <c:y val="-4.6331419519281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0.1</c:v>
                </c:pt>
                <c:pt idx="2">
                  <c:v>6.3E-2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57142857142857E-2"/>
                  <c:y val="-4.87973940565291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238095238095238E-2"/>
                  <c:y val="-4.814821870986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47619047619048E-3"/>
                  <c:y val="-4.7611529256871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0.159</c:v>
                </c:pt>
                <c:pt idx="1">
                  <c:v>0.15</c:v>
                </c:pt>
                <c:pt idx="2">
                  <c:v>9.5000000000000001E-2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761604799400073E-2"/>
                  <c:y val="-5.0836327552436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2857142857143E-3"/>
                  <c:y val="-4.761233996601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1428571428571428E-2"/>
                  <c:y val="-5.0836327552436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0.17499999999999999</c:v>
                </c:pt>
                <c:pt idx="1">
                  <c:v>8.3000000000000004E-2</c:v>
                </c:pt>
                <c:pt idx="2">
                  <c:v>0.27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6761904761904761"/>
                  <c:y val="-4.8912920109478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040044994375703E-2"/>
                  <c:y val="-4.8262326021817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963134608173979"/>
                  <c:y val="-4.8684502808296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0.65100000000000002</c:v>
                </c:pt>
                <c:pt idx="1">
                  <c:v>0.11700000000000001</c:v>
                </c:pt>
                <c:pt idx="2">
                  <c:v>0.47599999999999998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1936512"/>
        <c:axId val="31938048"/>
      </c:barChart>
      <c:catAx>
        <c:axId val="319365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938048"/>
        <c:crosses val="autoZero"/>
        <c:auto val="1"/>
        <c:lblAlgn val="ctr"/>
        <c:lblOffset val="100"/>
        <c:noMultiLvlLbl val="0"/>
      </c:catAx>
      <c:valAx>
        <c:axId val="319380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936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4.0909090909090908</c:v>
                </c:pt>
                <c:pt idx="1">
                  <c:v>2.0909090909090908</c:v>
                </c:pt>
                <c:pt idx="2">
                  <c:v>4.1818181818181817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2058752"/>
        <c:axId val="32060544"/>
      </c:barChart>
      <c:catAx>
        <c:axId val="320587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060544"/>
        <c:crosses val="autoZero"/>
        <c:auto val="1"/>
        <c:lblAlgn val="ctr"/>
        <c:lblOffset val="100"/>
        <c:noMultiLvlLbl val="0"/>
      </c:catAx>
      <c:valAx>
        <c:axId val="32060544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20587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20882584712951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32308904649388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760441292355608E-3"/>
                  <c:y val="-4.2328035274251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760441292356187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608228935922016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0.106</c:v>
                </c:pt>
                <c:pt idx="1">
                  <c:v>0.125</c:v>
                </c:pt>
                <c:pt idx="2">
                  <c:v>8.3000000000000004E-2</c:v>
                </c:pt>
                <c:pt idx="3">
                  <c:v>0.106</c:v>
                </c:pt>
                <c:pt idx="4">
                  <c:v>0.121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3230890464933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025632434243593E-2"/>
                  <c:y val="-4.38215150070383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5732209005789173E-3"/>
                  <c:y val="-4.5624456005589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040524189795421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03230890464933E-2"/>
                  <c:y val="-4.6560672155868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9.0999999999999998E-2</c:v>
                </c:pt>
                <c:pt idx="1">
                  <c:v>0.17199999999999999</c:v>
                </c:pt>
                <c:pt idx="2">
                  <c:v>8.3000000000000004E-2</c:v>
                </c:pt>
                <c:pt idx="3">
                  <c:v>4.4999999999999998E-2</c:v>
                </c:pt>
                <c:pt idx="4">
                  <c:v>0.121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849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624485769066101E-2"/>
                  <c:y val="-4.562462265139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162487667764934E-2"/>
                  <c:y val="-4.5624122713973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596030106166385E-3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217860178825163E-2"/>
                  <c:y val="-4.6979286425982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0.13600000000000001</c:v>
                </c:pt>
                <c:pt idx="1">
                  <c:v>0.26600000000000001</c:v>
                </c:pt>
                <c:pt idx="2">
                  <c:v>0.26700000000000002</c:v>
                </c:pt>
                <c:pt idx="3">
                  <c:v>9.0999999999999998E-2</c:v>
                </c:pt>
                <c:pt idx="4">
                  <c:v>0.16700000000000001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410602929952905E-2"/>
                  <c:y val="-4.35082208876855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171950137438492E-2"/>
                  <c:y val="-4.3821681652846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1778758151684944E-2"/>
                  <c:y val="-4.3508220887685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406625590240935E-2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7649336386143219E-3"/>
                  <c:y val="-4.4580586663235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0.152</c:v>
                </c:pt>
                <c:pt idx="1">
                  <c:v>0.20300000000000001</c:v>
                </c:pt>
                <c:pt idx="2">
                  <c:v>0.26700000000000002</c:v>
                </c:pt>
                <c:pt idx="3">
                  <c:v>0.27300000000000002</c:v>
                </c:pt>
                <c:pt idx="4">
                  <c:v>9.0999999999999998E-2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743452281230804"/>
                  <c:y val="-4.5624622651398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552676482815536E-2"/>
                  <c:y val="-4.562462265139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1483963440740239E-2"/>
                  <c:y val="-4.3508220887685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070754453565657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1455346450488016"/>
                  <c:y val="-4.4580586663235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0.51500000000000001</c:v>
                </c:pt>
                <c:pt idx="1">
                  <c:v>0.23400000000000001</c:v>
                </c:pt>
                <c:pt idx="2">
                  <c:v>0.3</c:v>
                </c:pt>
                <c:pt idx="3">
                  <c:v>0.48499999999999999</c:v>
                </c:pt>
                <c:pt idx="4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553024"/>
        <c:axId val="31554560"/>
      </c:barChart>
      <c:catAx>
        <c:axId val="315530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554560"/>
        <c:crosses val="autoZero"/>
        <c:auto val="1"/>
        <c:lblAlgn val="ctr"/>
        <c:lblOffset val="100"/>
        <c:noMultiLvlLbl val="0"/>
      </c:catAx>
      <c:valAx>
        <c:axId val="315545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5530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4.083333333333333</c:v>
                </c:pt>
                <c:pt idx="1">
                  <c:v>3.25</c:v>
                </c:pt>
                <c:pt idx="2">
                  <c:v>3.7</c:v>
                </c:pt>
                <c:pt idx="3">
                  <c:v>4.5</c:v>
                </c:pt>
                <c:pt idx="4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799936"/>
        <c:axId val="29801472"/>
      </c:barChart>
      <c:catAx>
        <c:axId val="297999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801472"/>
        <c:crosses val="autoZero"/>
        <c:auto val="1"/>
        <c:lblAlgn val="ctr"/>
        <c:lblOffset val="100"/>
        <c:noMultiLvlLbl val="0"/>
      </c:catAx>
      <c:valAx>
        <c:axId val="2980147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29799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0.33846153846153848</c:v>
                </c:pt>
                <c:pt idx="1">
                  <c:v>0.156</c:v>
                </c:pt>
                <c:pt idx="2">
                  <c:v>0.311</c:v>
                </c:pt>
                <c:pt idx="3">
                  <c:v>0.16900000000000001</c:v>
                </c:pt>
                <c:pt idx="4">
                  <c:v>1.9E-2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</c:v>
                </c:pt>
                <c:pt idx="1">
                  <c:v>0.219</c:v>
                </c:pt>
                <c:pt idx="2">
                  <c:v>0.29499999999999998</c:v>
                </c:pt>
                <c:pt idx="3">
                  <c:v>0.153</c:v>
                </c:pt>
                <c:pt idx="4">
                  <c:v>9.2999999999999999E-2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4.6153846153846156E-2</c:v>
                </c:pt>
                <c:pt idx="1">
                  <c:v>0.23400000000000001</c:v>
                </c:pt>
                <c:pt idx="2">
                  <c:v>0.14799999999999999</c:v>
                </c:pt>
                <c:pt idx="3">
                  <c:v>0.49199999999999999</c:v>
                </c:pt>
                <c:pt idx="4">
                  <c:v>0.111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0.30769230769230771</c:v>
                </c:pt>
                <c:pt idx="1">
                  <c:v>0.375</c:v>
                </c:pt>
                <c:pt idx="2">
                  <c:v>0.21299999999999999</c:v>
                </c:pt>
                <c:pt idx="3">
                  <c:v>0.10199999999999999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0.1076923076923077</c:v>
                </c:pt>
                <c:pt idx="1">
                  <c:v>1.6E-2</c:v>
                </c:pt>
                <c:pt idx="2">
                  <c:v>3.3000000000000002E-2</c:v>
                </c:pt>
                <c:pt idx="3">
                  <c:v>8.5000000000000006E-2</c:v>
                </c:pt>
                <c:pt idx="4">
                  <c:v>0.77800000000000002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692288"/>
        <c:axId val="31693824"/>
      </c:barChart>
      <c:catAx>
        <c:axId val="31692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1693824"/>
        <c:crosses val="autoZero"/>
        <c:auto val="1"/>
        <c:lblAlgn val="ctr"/>
        <c:lblOffset val="100"/>
        <c:noMultiLvlLbl val="0"/>
      </c:catAx>
      <c:valAx>
        <c:axId val="316938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692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3143353620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5263143353620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631571676810098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571760799590995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4.5999999999999999E-2</c:v>
                </c:pt>
                <c:pt idx="1">
                  <c:v>0.109</c:v>
                </c:pt>
                <c:pt idx="2">
                  <c:v>4.7E-2</c:v>
                </c:pt>
                <c:pt idx="3">
                  <c:v>0.314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627567947566247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87714451206733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45751879299367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271164626168718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0.185</c:v>
                </c:pt>
                <c:pt idx="1">
                  <c:v>9.4E-2</c:v>
                </c:pt>
                <c:pt idx="2">
                  <c:v>7.8E-2</c:v>
                </c:pt>
                <c:pt idx="3">
                  <c:v>0.216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887959263992363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599184058684340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049678263615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7669835934544007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0.27700000000000002</c:v>
                </c:pt>
                <c:pt idx="1">
                  <c:v>0.17199999999999999</c:v>
                </c:pt>
                <c:pt idx="2">
                  <c:v>0.29699999999999999</c:v>
                </c:pt>
                <c:pt idx="3">
                  <c:v>0.157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1659887876794046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551452058094758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6963524386859461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751619871305446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0.308</c:v>
                </c:pt>
                <c:pt idx="1">
                  <c:v>0.312</c:v>
                </c:pt>
                <c:pt idx="2">
                  <c:v>0.219</c:v>
                </c:pt>
                <c:pt idx="3">
                  <c:v>0.19600000000000001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626186679626095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8631841603558285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804245226654764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584030172119053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0.185</c:v>
                </c:pt>
                <c:pt idx="1">
                  <c:v>0.312</c:v>
                </c:pt>
                <c:pt idx="2">
                  <c:v>0.35899999999999999</c:v>
                </c:pt>
                <c:pt idx="3">
                  <c:v>0.11799999999999999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0003200"/>
        <c:axId val="30004736"/>
      </c:barChart>
      <c:catAx>
        <c:axId val="300032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004736"/>
        <c:crosses val="autoZero"/>
        <c:auto val="1"/>
        <c:lblAlgn val="ctr"/>
        <c:lblOffset val="100"/>
        <c:noMultiLvlLbl val="0"/>
      </c:catAx>
      <c:valAx>
        <c:axId val="300047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003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N68" sqref="N68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19" ht="29.25" customHeight="1" x14ac:dyDescent="0.35">
      <c r="A2" s="32" t="s">
        <v>71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5"/>
    </row>
    <row r="4" spans="1:19" x14ac:dyDescent="0.25">
      <c r="L4" s="2"/>
      <c r="M4" s="2"/>
      <c r="N4" s="2"/>
      <c r="O4" s="2"/>
      <c r="P4" s="2"/>
      <c r="Q4" s="2"/>
      <c r="R4" s="2"/>
      <c r="S4" s="2"/>
    </row>
    <row r="5" spans="1:19" x14ac:dyDescent="0.25">
      <c r="K5" s="2"/>
      <c r="L5" s="2"/>
      <c r="M5" s="2"/>
      <c r="N5" s="2"/>
      <c r="O5" s="2"/>
      <c r="P5" s="2"/>
      <c r="Q5" s="2"/>
      <c r="R5" s="2"/>
      <c r="S5" s="3"/>
    </row>
    <row r="6" spans="1:19" x14ac:dyDescent="0.25">
      <c r="K6" s="3"/>
      <c r="L6" s="3"/>
      <c r="M6" s="3"/>
      <c r="N6" s="3"/>
      <c r="O6" s="3"/>
      <c r="P6" s="3"/>
      <c r="Q6" s="3"/>
      <c r="R6" s="3"/>
      <c r="S6" s="3"/>
    </row>
    <row r="7" spans="1:19" x14ac:dyDescent="0.25">
      <c r="K7" s="3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</row>
    <row r="8" spans="1:19" x14ac:dyDescent="0.25">
      <c r="K8" s="3"/>
      <c r="L8" s="4" t="s">
        <v>42</v>
      </c>
      <c r="M8" s="5">
        <v>9.0999999999999998E-2</v>
      </c>
      <c r="N8" s="5">
        <v>0.152</v>
      </c>
      <c r="O8" s="5">
        <v>0.21199999999999999</v>
      </c>
      <c r="P8" s="5">
        <v>0.30299999999999999</v>
      </c>
      <c r="Q8" s="5">
        <v>0.24199999999999999</v>
      </c>
      <c r="R8" s="6">
        <f>(3*1+5*2+7*3+10*4+8*5)/33</f>
        <v>3.4545454545454546</v>
      </c>
      <c r="S8" s="3"/>
    </row>
    <row r="9" spans="1:19" x14ac:dyDescent="0.25">
      <c r="K9" s="3"/>
      <c r="L9" s="3" t="s">
        <v>0</v>
      </c>
      <c r="M9" s="5">
        <v>0.161</v>
      </c>
      <c r="N9" s="5">
        <v>0.129</v>
      </c>
      <c r="O9" s="5">
        <v>0.161</v>
      </c>
      <c r="P9" s="5">
        <v>0.32300000000000001</v>
      </c>
      <c r="Q9" s="5">
        <v>0.22600000000000001</v>
      </c>
      <c r="R9" s="6">
        <f>(5*1+4*2+5*3+10*4+7*5)/31</f>
        <v>3.3225806451612905</v>
      </c>
      <c r="S9" s="3"/>
    </row>
    <row r="10" spans="1:19" x14ac:dyDescent="0.25">
      <c r="K10" s="3"/>
      <c r="L10" s="3"/>
      <c r="M10" s="3"/>
      <c r="N10" s="3"/>
      <c r="O10" s="3"/>
      <c r="P10" s="3"/>
      <c r="Q10" s="3"/>
      <c r="R10" s="3"/>
      <c r="S10" s="3"/>
    </row>
    <row r="11" spans="1:19" x14ac:dyDescent="0.25">
      <c r="K11" s="3"/>
      <c r="L11" s="3"/>
      <c r="M11" s="3"/>
      <c r="N11" s="3"/>
      <c r="O11" s="3"/>
      <c r="P11" s="3"/>
      <c r="Q11" s="3"/>
      <c r="R11" s="3"/>
      <c r="S11" s="3"/>
    </row>
    <row r="12" spans="1:19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2:21" x14ac:dyDescent="0.25">
      <c r="O18" s="1"/>
    </row>
    <row r="26" spans="12:21" x14ac:dyDescent="0.25"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2:21" x14ac:dyDescent="0.25">
      <c r="L29" s="2"/>
      <c r="M29" s="3"/>
      <c r="N29" s="3"/>
      <c r="O29" s="3"/>
      <c r="P29" s="3"/>
      <c r="Q29" s="3"/>
      <c r="R29" s="3"/>
      <c r="S29" s="3"/>
      <c r="T29" s="3"/>
      <c r="U29" s="3"/>
    </row>
    <row r="30" spans="12:21" x14ac:dyDescent="0.25"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3"/>
    </row>
    <row r="31" spans="12:21" x14ac:dyDescent="0.25">
      <c r="L31" s="2"/>
      <c r="M31" s="4" t="s">
        <v>6</v>
      </c>
      <c r="N31" s="5">
        <v>0.16700000000000001</v>
      </c>
      <c r="O31" s="5">
        <v>0</v>
      </c>
      <c r="P31" s="5">
        <v>0.5</v>
      </c>
      <c r="Q31" s="5">
        <v>0.33300000000000002</v>
      </c>
      <c r="R31" s="5">
        <v>0</v>
      </c>
      <c r="S31" s="6">
        <f>(1*1+0*2+3*3+2*4+0*5)/6</f>
        <v>3</v>
      </c>
      <c r="T31" s="3"/>
      <c r="U31" s="3"/>
    </row>
    <row r="32" spans="12:21" x14ac:dyDescent="0.25">
      <c r="L32" s="2"/>
      <c r="M32" s="3" t="s">
        <v>0</v>
      </c>
      <c r="N32" s="5">
        <v>0.16700000000000001</v>
      </c>
      <c r="O32" s="5">
        <v>0</v>
      </c>
      <c r="P32" s="5">
        <v>0.5</v>
      </c>
      <c r="Q32" s="5">
        <v>0.16700000000000001</v>
      </c>
      <c r="R32" s="5">
        <v>0.16700000000000001</v>
      </c>
      <c r="S32" s="6">
        <f>(1*1+0*2+3*3+1*4+1*5)/6</f>
        <v>3.1666666666666665</v>
      </c>
      <c r="T32" s="3"/>
      <c r="U32" s="3"/>
    </row>
    <row r="33" spans="12:21" x14ac:dyDescent="0.25">
      <c r="L33" s="2"/>
      <c r="M33" s="3"/>
      <c r="N33" s="3"/>
      <c r="O33" s="3"/>
      <c r="P33" s="3"/>
      <c r="Q33" s="3"/>
      <c r="R33" s="3"/>
      <c r="S33" s="3"/>
      <c r="T33" s="3"/>
      <c r="U33" s="3"/>
    </row>
    <row r="34" spans="12:21" x14ac:dyDescent="0.25">
      <c r="L34" s="2"/>
      <c r="M34" s="3"/>
      <c r="N34" s="3"/>
      <c r="O34" s="3"/>
      <c r="P34" s="3"/>
      <c r="Q34" s="3"/>
      <c r="R34" s="3"/>
      <c r="S34" s="3"/>
      <c r="T34" s="3"/>
      <c r="U34" s="3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</row>
    <row r="42" spans="12:21" x14ac:dyDescent="0.25">
      <c r="M42" s="2"/>
      <c r="N42" s="2"/>
      <c r="O42" s="2"/>
      <c r="P42" s="2"/>
      <c r="Q42" s="2"/>
      <c r="R42" s="2"/>
      <c r="S42" s="2"/>
    </row>
    <row r="43" spans="12:21" x14ac:dyDescent="0.25">
      <c r="M43" s="2"/>
      <c r="N43" s="2"/>
      <c r="O43" s="2"/>
      <c r="P43" s="2"/>
      <c r="Q43" s="2"/>
      <c r="R43" s="2"/>
      <c r="S43" s="2"/>
    </row>
    <row r="44" spans="12:21" x14ac:dyDescent="0.25">
      <c r="M44" s="2"/>
      <c r="N44" s="3"/>
      <c r="O44" s="3"/>
      <c r="P44" s="3"/>
      <c r="Q44" s="3"/>
      <c r="R44" s="3"/>
      <c r="S44" s="2"/>
    </row>
    <row r="45" spans="12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2:21" x14ac:dyDescent="0.25">
      <c r="M46" s="2"/>
      <c r="N46" s="3">
        <v>1</v>
      </c>
      <c r="O46" s="7">
        <v>27</v>
      </c>
      <c r="P46" s="7">
        <v>2</v>
      </c>
      <c r="Q46" s="3"/>
      <c r="R46" s="3"/>
      <c r="S46" s="2"/>
    </row>
    <row r="47" spans="12:21" x14ac:dyDescent="0.25">
      <c r="M47" s="2"/>
      <c r="N47" s="3">
        <v>2</v>
      </c>
      <c r="O47" s="7">
        <v>12</v>
      </c>
      <c r="P47" s="7">
        <v>3</v>
      </c>
      <c r="Q47" s="3"/>
      <c r="R47" s="3"/>
      <c r="S47" s="2"/>
    </row>
    <row r="48" spans="12:21" x14ac:dyDescent="0.25">
      <c r="M48" s="2"/>
      <c r="N48" s="3">
        <v>3</v>
      </c>
      <c r="O48" s="7">
        <v>21</v>
      </c>
      <c r="P48" s="7">
        <v>3</v>
      </c>
      <c r="Q48" s="3"/>
      <c r="R48" s="3"/>
      <c r="S48" s="2"/>
    </row>
    <row r="49" spans="13:19" x14ac:dyDescent="0.25">
      <c r="M49" s="2"/>
      <c r="N49" s="3">
        <v>4</v>
      </c>
      <c r="O49" s="7">
        <v>14</v>
      </c>
      <c r="P49" s="7">
        <v>6</v>
      </c>
      <c r="Q49" s="3"/>
      <c r="R49" s="3"/>
      <c r="S49" s="2"/>
    </row>
    <row r="50" spans="13:19" x14ac:dyDescent="0.25">
      <c r="M50" s="2"/>
      <c r="N50" s="3">
        <v>5</v>
      </c>
      <c r="O50" s="7">
        <v>11</v>
      </c>
      <c r="P50" s="7">
        <v>2</v>
      </c>
      <c r="Q50" s="3"/>
      <c r="R50" s="3"/>
      <c r="S50" s="2"/>
    </row>
    <row r="51" spans="13:19" x14ac:dyDescent="0.25">
      <c r="M51" s="2"/>
      <c r="N51" s="3">
        <v>6</v>
      </c>
      <c r="O51" s="7">
        <v>16</v>
      </c>
      <c r="P51" s="7">
        <v>8</v>
      </c>
      <c r="Q51" s="3"/>
      <c r="R51" s="3"/>
      <c r="S51" s="2"/>
    </row>
    <row r="52" spans="13:19" x14ac:dyDescent="0.25">
      <c r="M52" s="2"/>
      <c r="N52" s="3">
        <v>7</v>
      </c>
      <c r="O52" s="7">
        <v>14</v>
      </c>
      <c r="P52" s="7">
        <v>8</v>
      </c>
      <c r="Q52" s="3"/>
      <c r="R52" s="3"/>
      <c r="S52" s="2"/>
    </row>
    <row r="53" spans="13:19" x14ac:dyDescent="0.25">
      <c r="M53" s="2"/>
      <c r="N53" s="3">
        <v>8</v>
      </c>
      <c r="O53" s="7">
        <v>26</v>
      </c>
      <c r="P53" s="7">
        <v>3</v>
      </c>
      <c r="Q53" s="3"/>
      <c r="R53" s="3"/>
      <c r="S53" s="2"/>
    </row>
    <row r="54" spans="13:19" x14ac:dyDescent="0.25">
      <c r="M54" s="2"/>
      <c r="N54" s="3">
        <v>9</v>
      </c>
      <c r="O54" s="7">
        <v>21</v>
      </c>
      <c r="P54" s="7">
        <v>2</v>
      </c>
      <c r="Q54" s="3"/>
      <c r="R54" s="3"/>
      <c r="S54" s="2"/>
    </row>
    <row r="55" spans="13:19" x14ac:dyDescent="0.25">
      <c r="M55" s="2"/>
      <c r="N55" s="3"/>
      <c r="O55" s="3"/>
      <c r="P55" s="3"/>
      <c r="Q55" s="3"/>
      <c r="R55" s="3"/>
      <c r="S55" s="2"/>
    </row>
    <row r="56" spans="13:19" x14ac:dyDescent="0.25">
      <c r="M56" s="2"/>
      <c r="N56" s="3"/>
      <c r="O56" s="3"/>
      <c r="P56" s="3"/>
      <c r="Q56" s="3"/>
      <c r="R56" s="3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G65" sqref="G65"/>
    </sheetView>
  </sheetViews>
  <sheetFormatPr defaultRowHeight="15" x14ac:dyDescent="0.25"/>
  <sheetData>
    <row r="2" spans="1:23" ht="27.75" customHeight="1" x14ac:dyDescent="0.35">
      <c r="A2" s="32" t="s">
        <v>72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4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3"/>
      <c r="O9" s="3"/>
      <c r="P9" s="3"/>
      <c r="Q9" s="3"/>
      <c r="R9" s="3"/>
      <c r="S9" s="3"/>
      <c r="T9" s="3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4">
        <v>1</v>
      </c>
      <c r="O12" s="5">
        <v>1.6E-2</v>
      </c>
      <c r="P12" s="5">
        <v>0</v>
      </c>
      <c r="Q12" s="5">
        <v>0.159</v>
      </c>
      <c r="R12" s="5">
        <v>0.17499999999999999</v>
      </c>
      <c r="S12" s="5">
        <v>0.65100000000000002</v>
      </c>
      <c r="T12" s="6">
        <f>(1*1+0*2+10*3+11*4+41*5)/63</f>
        <v>4.4444444444444446</v>
      </c>
      <c r="U12" s="2"/>
      <c r="V12" s="2"/>
      <c r="W12" s="2"/>
    </row>
    <row r="13" spans="1:23" x14ac:dyDescent="0.25">
      <c r="M13" s="2"/>
      <c r="N13" s="3">
        <v>2</v>
      </c>
      <c r="O13" s="5">
        <v>0.55000000000000004</v>
      </c>
      <c r="P13" s="5">
        <v>0.1</v>
      </c>
      <c r="Q13" s="5">
        <v>0.15</v>
      </c>
      <c r="R13" s="5">
        <v>8.3000000000000004E-2</v>
      </c>
      <c r="S13" s="5">
        <v>0.11700000000000001</v>
      </c>
      <c r="T13" s="6">
        <f>(33*1+6*2+9*3+5*4+7*5)/60</f>
        <v>2.1166666666666667</v>
      </c>
      <c r="U13" s="2"/>
      <c r="V13" s="2"/>
      <c r="W13" s="2"/>
    </row>
    <row r="14" spans="1:23" x14ac:dyDescent="0.25">
      <c r="M14" s="2"/>
      <c r="N14" s="3">
        <v>3</v>
      </c>
      <c r="O14" s="5">
        <v>9.5000000000000001E-2</v>
      </c>
      <c r="P14" s="5">
        <v>6.3E-2</v>
      </c>
      <c r="Q14" s="5">
        <v>9.5000000000000001E-2</v>
      </c>
      <c r="R14" s="5">
        <v>0.27</v>
      </c>
      <c r="S14" s="5">
        <v>0.47599999999999998</v>
      </c>
      <c r="T14" s="6">
        <f>(6*1+4*2+6*3+17*4+30*5)/63</f>
        <v>3.9682539682539684</v>
      </c>
      <c r="U14" s="2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3"/>
      <c r="O38" s="3"/>
      <c r="P38" s="3"/>
      <c r="Q38" s="3"/>
      <c r="R38" s="3"/>
      <c r="S38" s="3"/>
      <c r="T38" s="3"/>
      <c r="U38" s="3"/>
      <c r="V38" s="3"/>
      <c r="W38" s="2"/>
    </row>
    <row r="39" spans="13:23" x14ac:dyDescent="0.25">
      <c r="M39" s="2"/>
      <c r="N39" s="3"/>
      <c r="O39" s="3"/>
      <c r="P39" s="3"/>
      <c r="Q39" s="3"/>
      <c r="R39" s="3"/>
      <c r="S39" s="3"/>
      <c r="T39" s="3"/>
      <c r="U39" s="3"/>
      <c r="V39" s="3"/>
      <c r="W39" s="2"/>
    </row>
    <row r="40" spans="13:23" x14ac:dyDescent="0.25">
      <c r="M40" s="2"/>
      <c r="N40" s="3"/>
      <c r="O40" s="3"/>
      <c r="P40" s="3"/>
      <c r="Q40" s="3"/>
      <c r="R40" s="3"/>
      <c r="S40" s="3"/>
      <c r="T40" s="3"/>
      <c r="U40" s="3"/>
      <c r="V40" s="3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3"/>
      <c r="O42" s="4">
        <v>1</v>
      </c>
      <c r="P42" s="5">
        <v>0</v>
      </c>
      <c r="Q42" s="5">
        <v>0</v>
      </c>
      <c r="R42" s="5">
        <v>0.36399999999999999</v>
      </c>
      <c r="S42" s="5">
        <v>0.182</v>
      </c>
      <c r="T42" s="5">
        <v>0.45500000000000002</v>
      </c>
      <c r="U42" s="6">
        <f>(0*1+0*2+4*3+2*4+5*5)/11</f>
        <v>4.0909090909090908</v>
      </c>
      <c r="V42" s="3"/>
      <c r="W42" s="2"/>
    </row>
    <row r="43" spans="13:23" x14ac:dyDescent="0.25">
      <c r="M43" s="2"/>
      <c r="N43" s="3"/>
      <c r="O43" s="3">
        <v>2</v>
      </c>
      <c r="P43" s="5">
        <v>0.45500000000000002</v>
      </c>
      <c r="Q43" s="5">
        <v>0.27300000000000002</v>
      </c>
      <c r="R43" s="5">
        <v>9.0999999999999998E-2</v>
      </c>
      <c r="S43" s="5">
        <v>9.0999999999999998E-2</v>
      </c>
      <c r="T43" s="5">
        <v>9.0999999999999998E-2</v>
      </c>
      <c r="U43" s="6">
        <f>(5*1+3*2+1*3+1*4+1*5)/11</f>
        <v>2.0909090909090908</v>
      </c>
      <c r="V43" s="3"/>
      <c r="W43" s="2"/>
    </row>
    <row r="44" spans="13:23" x14ac:dyDescent="0.25">
      <c r="M44" s="2"/>
      <c r="N44" s="3"/>
      <c r="O44" s="3">
        <v>3</v>
      </c>
      <c r="P44" s="5">
        <v>0</v>
      </c>
      <c r="Q44" s="5">
        <v>0</v>
      </c>
      <c r="R44" s="5">
        <v>0.182</v>
      </c>
      <c r="S44" s="5">
        <v>0.45500000000000002</v>
      </c>
      <c r="T44" s="5">
        <v>0.36399999999999999</v>
      </c>
      <c r="U44" s="6">
        <f>(0*1+0*2+2*3+5*4+4*5)/11</f>
        <v>4.1818181818181817</v>
      </c>
      <c r="V44" s="3"/>
      <c r="W44" s="2"/>
    </row>
    <row r="45" spans="13:23" x14ac:dyDescent="0.25">
      <c r="M45" s="2"/>
      <c r="N45" s="3"/>
      <c r="O45" s="3"/>
      <c r="P45" s="3"/>
      <c r="Q45" s="3"/>
      <c r="R45" s="3"/>
      <c r="S45" s="3"/>
      <c r="T45" s="3"/>
      <c r="U45" s="3"/>
      <c r="V45" s="3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Q95" sqref="Q95"/>
    </sheetView>
  </sheetViews>
  <sheetFormatPr defaultRowHeight="15" x14ac:dyDescent="0.25"/>
  <sheetData>
    <row r="2" spans="1:20" ht="31.5" customHeight="1" x14ac:dyDescent="0.35">
      <c r="A2" s="32" t="s">
        <v>73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</row>
    <row r="7" spans="1:20" x14ac:dyDescent="0.25">
      <c r="J7" s="2"/>
      <c r="K7" s="2"/>
      <c r="L7" s="3"/>
      <c r="M7" s="3"/>
      <c r="N7" s="3"/>
      <c r="O7" s="3"/>
      <c r="P7" s="3"/>
      <c r="Q7" s="3"/>
      <c r="R7" s="3"/>
      <c r="S7" s="3"/>
    </row>
    <row r="8" spans="1:20" x14ac:dyDescent="0.25">
      <c r="J8" s="2"/>
      <c r="K8" s="2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J9" s="2"/>
      <c r="K9" s="2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J10" s="2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J11" s="2"/>
      <c r="K11" s="2"/>
      <c r="L11" s="3"/>
      <c r="M11" s="4">
        <v>1</v>
      </c>
      <c r="N11" s="5">
        <v>0.106</v>
      </c>
      <c r="O11" s="5">
        <v>9.0999999999999998E-2</v>
      </c>
      <c r="P11" s="5">
        <v>0.13600000000000001</v>
      </c>
      <c r="Q11" s="5">
        <v>0.152</v>
      </c>
      <c r="R11" s="5">
        <v>0.51500000000000001</v>
      </c>
      <c r="S11" s="6">
        <f>(7*1+6*2+9*3+10*4+34*5)/66</f>
        <v>3.8787878787878789</v>
      </c>
      <c r="T11" s="3"/>
    </row>
    <row r="12" spans="1:20" x14ac:dyDescent="0.25">
      <c r="J12" s="2"/>
      <c r="K12" s="2"/>
      <c r="L12" s="3"/>
      <c r="M12" s="3">
        <v>2</v>
      </c>
      <c r="N12" s="5">
        <v>0.125</v>
      </c>
      <c r="O12" s="5">
        <v>0.17199999999999999</v>
      </c>
      <c r="P12" s="5">
        <v>0.26600000000000001</v>
      </c>
      <c r="Q12" s="5">
        <v>0.20300000000000001</v>
      </c>
      <c r="R12" s="5">
        <v>0.23400000000000001</v>
      </c>
      <c r="S12" s="6">
        <f>(8*1+11*2+17*3+13*4+15*5)/64</f>
        <v>3.25</v>
      </c>
      <c r="T12" s="3"/>
    </row>
    <row r="13" spans="1:20" x14ac:dyDescent="0.25">
      <c r="J13" s="2"/>
      <c r="K13" s="2"/>
      <c r="L13" s="3"/>
      <c r="M13" s="3">
        <v>3</v>
      </c>
      <c r="N13" s="5">
        <v>8.3000000000000004E-2</v>
      </c>
      <c r="O13" s="5">
        <v>8.3000000000000004E-2</v>
      </c>
      <c r="P13" s="5">
        <v>0.26700000000000002</v>
      </c>
      <c r="Q13" s="5">
        <v>0.26700000000000002</v>
      </c>
      <c r="R13" s="5">
        <v>0.3</v>
      </c>
      <c r="S13" s="6">
        <f>(5*1+5*2+16*3+16*4+18*5)/60</f>
        <v>3.6166666666666667</v>
      </c>
      <c r="T13" s="3"/>
    </row>
    <row r="14" spans="1:20" x14ac:dyDescent="0.25">
      <c r="J14" s="2"/>
      <c r="K14" s="2"/>
      <c r="L14" s="3"/>
      <c r="M14" s="3">
        <v>4</v>
      </c>
      <c r="N14" s="5">
        <v>0.106</v>
      </c>
      <c r="O14" s="5">
        <v>4.4999999999999998E-2</v>
      </c>
      <c r="P14" s="5">
        <v>9.0999999999999998E-2</v>
      </c>
      <c r="Q14" s="5">
        <v>0.27300000000000002</v>
      </c>
      <c r="R14" s="5">
        <v>0.48499999999999999</v>
      </c>
      <c r="S14" s="6">
        <f>(7*1+3*2+6*3+18*4+32*5)/66</f>
        <v>3.9848484848484849</v>
      </c>
      <c r="T14" s="3"/>
    </row>
    <row r="15" spans="1:20" x14ac:dyDescent="0.25">
      <c r="J15" s="2"/>
      <c r="K15" s="2"/>
      <c r="L15" s="3"/>
      <c r="M15" s="3">
        <v>5</v>
      </c>
      <c r="N15" s="5">
        <v>0.121</v>
      </c>
      <c r="O15" s="5">
        <v>0.121</v>
      </c>
      <c r="P15" s="5">
        <v>0.16700000000000001</v>
      </c>
      <c r="Q15" s="5">
        <v>9.0999999999999998E-2</v>
      </c>
      <c r="R15" s="5">
        <v>0.5</v>
      </c>
      <c r="S15" s="6">
        <f>(8*1+8*2+11*3+6*4+33*5)/66</f>
        <v>3.7272727272727271</v>
      </c>
      <c r="T15" s="3"/>
    </row>
    <row r="16" spans="1:20" x14ac:dyDescent="0.25">
      <c r="J16" s="2"/>
      <c r="K16" s="2"/>
      <c r="L16" s="3"/>
      <c r="M16" s="3"/>
      <c r="N16" s="3"/>
      <c r="O16" s="3"/>
      <c r="P16" s="3"/>
      <c r="Q16" s="3"/>
      <c r="R16" s="3"/>
      <c r="S16" s="3"/>
      <c r="T16" s="3"/>
    </row>
    <row r="17" spans="11:20" x14ac:dyDescent="0.25">
      <c r="K17" s="2"/>
      <c r="L17" s="3"/>
      <c r="M17" s="3"/>
      <c r="N17" s="3"/>
      <c r="O17" s="3"/>
      <c r="P17" s="3"/>
      <c r="Q17" s="3"/>
      <c r="R17" s="3"/>
      <c r="S17" s="3"/>
      <c r="T17" s="3"/>
    </row>
    <row r="18" spans="11:20" x14ac:dyDescent="0.25">
      <c r="L18" s="3"/>
      <c r="M18" s="3"/>
      <c r="N18" s="3"/>
      <c r="O18" s="3"/>
      <c r="P18" s="3"/>
      <c r="Q18" s="3"/>
      <c r="R18" s="3"/>
      <c r="S18" s="3"/>
    </row>
    <row r="19" spans="11:20" x14ac:dyDescent="0.25">
      <c r="L19" s="2"/>
      <c r="M19" s="2"/>
      <c r="N19" s="2"/>
      <c r="O19" s="2"/>
      <c r="P19" s="2"/>
      <c r="Q19" s="2"/>
      <c r="R19" s="2"/>
      <c r="S19" s="2"/>
    </row>
    <row r="20" spans="11:20" x14ac:dyDescent="0.25">
      <c r="L20" s="2"/>
      <c r="M20" s="2"/>
      <c r="N20" s="2"/>
      <c r="O20" s="2"/>
      <c r="P20" s="2"/>
      <c r="Q20" s="2"/>
      <c r="R20" s="2"/>
      <c r="S20" s="2"/>
    </row>
    <row r="41" spans="15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5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5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5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5:26" x14ac:dyDescent="0.25">
      <c r="O45" s="2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5:26" x14ac:dyDescent="0.25">
      <c r="O46" s="2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5:26" x14ac:dyDescent="0.25">
      <c r="O47" s="2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5:26" x14ac:dyDescent="0.25"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3"/>
      <c r="Y48" s="3"/>
      <c r="Z48" s="3"/>
    </row>
    <row r="49" spans="15:26" x14ac:dyDescent="0.25">
      <c r="O49" s="2"/>
      <c r="P49" s="4">
        <v>1</v>
      </c>
      <c r="Q49" s="5">
        <v>8.3000000000000004E-2</v>
      </c>
      <c r="R49" s="5">
        <v>0</v>
      </c>
      <c r="S49" s="5">
        <v>0.16700000000000001</v>
      </c>
      <c r="T49" s="5">
        <v>0.25</v>
      </c>
      <c r="U49" s="5">
        <v>0.5</v>
      </c>
      <c r="V49" s="6">
        <f>(1*1+0*2+2*3+3*4+6*5)/12</f>
        <v>4.083333333333333</v>
      </c>
      <c r="W49" s="3"/>
      <c r="X49" s="3"/>
      <c r="Y49" s="3"/>
      <c r="Z49" s="3"/>
    </row>
    <row r="50" spans="15:26" x14ac:dyDescent="0.25">
      <c r="O50" s="2"/>
      <c r="P50" s="3">
        <v>2</v>
      </c>
      <c r="Q50" s="5">
        <v>8.3000000000000004E-2</v>
      </c>
      <c r="R50" s="5">
        <v>0.25</v>
      </c>
      <c r="S50" s="5">
        <v>0.25</v>
      </c>
      <c r="T50" s="5">
        <v>0.16700000000000001</v>
      </c>
      <c r="U50" s="5">
        <v>0.25</v>
      </c>
      <c r="V50" s="6">
        <f>(1*1+3*2+3*3+2*4+3*5)/12</f>
        <v>3.25</v>
      </c>
      <c r="W50" s="3"/>
      <c r="X50" s="3"/>
      <c r="Y50" s="3"/>
      <c r="Z50" s="3"/>
    </row>
    <row r="51" spans="15:26" x14ac:dyDescent="0.25">
      <c r="O51" s="2"/>
      <c r="P51" s="3">
        <v>3</v>
      </c>
      <c r="Q51" s="5">
        <v>0</v>
      </c>
      <c r="R51" s="5">
        <v>0.1</v>
      </c>
      <c r="S51" s="5">
        <v>0.3</v>
      </c>
      <c r="T51" s="5">
        <v>0.4</v>
      </c>
      <c r="U51" s="5">
        <v>0.2</v>
      </c>
      <c r="V51" s="6">
        <f>(0*1+1*2+3*3+4*4+2*5)/10</f>
        <v>3.7</v>
      </c>
      <c r="W51" s="3"/>
      <c r="X51" s="3"/>
      <c r="Y51" s="3"/>
      <c r="Z51" s="3"/>
    </row>
    <row r="52" spans="15:26" x14ac:dyDescent="0.25">
      <c r="O52" s="2"/>
      <c r="P52" s="3">
        <v>4</v>
      </c>
      <c r="Q52" s="5">
        <v>0</v>
      </c>
      <c r="R52" s="5">
        <v>0</v>
      </c>
      <c r="S52" s="5">
        <v>0</v>
      </c>
      <c r="T52" s="5">
        <v>0.5</v>
      </c>
      <c r="U52" s="5">
        <v>0.5</v>
      </c>
      <c r="V52" s="6">
        <f>(0*1+0*2+0*3+6*4+6*5)/12</f>
        <v>4.5</v>
      </c>
      <c r="W52" s="3"/>
      <c r="X52" s="3"/>
      <c r="Y52" s="3"/>
      <c r="Z52" s="3"/>
    </row>
    <row r="53" spans="15:26" x14ac:dyDescent="0.25">
      <c r="O53" s="2"/>
      <c r="P53" s="3">
        <v>5</v>
      </c>
      <c r="Q53" s="5">
        <v>0.16700000000000001</v>
      </c>
      <c r="R53" s="5">
        <v>8.3000000000000004E-2</v>
      </c>
      <c r="S53" s="5">
        <v>0.16700000000000001</v>
      </c>
      <c r="T53" s="5">
        <v>8.3000000000000004E-2</v>
      </c>
      <c r="U53" s="5">
        <v>0.5</v>
      </c>
      <c r="V53" s="6">
        <f>(2*1+1*2+2*3+1*4+6*5)/12</f>
        <v>3.6666666666666665</v>
      </c>
      <c r="W53" s="3"/>
      <c r="X53" s="3"/>
      <c r="Y53" s="3"/>
      <c r="Z53" s="3"/>
    </row>
    <row r="54" spans="15:26" x14ac:dyDescent="0.25">
      <c r="O54" s="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5:26" x14ac:dyDescent="0.25">
      <c r="O55" s="2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5:26" x14ac:dyDescent="0.25">
      <c r="O56" s="2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5:26" x14ac:dyDescent="0.25">
      <c r="O57" s="2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5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5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2" spans="15:25" x14ac:dyDescent="0.25">
      <c r="P72" s="3"/>
      <c r="Q72" s="3"/>
      <c r="R72" s="3"/>
      <c r="S72" s="3"/>
      <c r="T72" s="3"/>
      <c r="U72" s="3"/>
      <c r="V72" s="3"/>
      <c r="W72" s="3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2"/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5:25" x14ac:dyDescent="0.25">
      <c r="O76" s="2"/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2"/>
      <c r="Y76" s="2"/>
    </row>
    <row r="77" spans="15:25" x14ac:dyDescent="0.25">
      <c r="O77" s="2"/>
      <c r="P77" s="3"/>
      <c r="Q77" s="3" t="s">
        <v>7</v>
      </c>
      <c r="R77" s="5">
        <f>22/R83</f>
        <v>0.33846153846153848</v>
      </c>
      <c r="S77" s="5">
        <v>0.156</v>
      </c>
      <c r="T77" s="5">
        <v>0.311</v>
      </c>
      <c r="U77" s="5">
        <v>0.16900000000000001</v>
      </c>
      <c r="V77" s="5">
        <v>1.9E-2</v>
      </c>
      <c r="W77" s="3"/>
      <c r="X77" s="2"/>
      <c r="Y77" s="2"/>
    </row>
    <row r="78" spans="15:25" x14ac:dyDescent="0.25">
      <c r="O78" s="2"/>
      <c r="P78" s="3"/>
      <c r="Q78" s="3" t="s">
        <v>8</v>
      </c>
      <c r="R78" s="5">
        <f>13/R83</f>
        <v>0.2</v>
      </c>
      <c r="S78" s="5">
        <v>0.219</v>
      </c>
      <c r="T78" s="5">
        <v>0.29499999999999998</v>
      </c>
      <c r="U78" s="5">
        <v>0.153</v>
      </c>
      <c r="V78" s="5">
        <v>9.2999999999999999E-2</v>
      </c>
      <c r="W78" s="3"/>
      <c r="X78" s="2"/>
      <c r="Y78" s="2"/>
    </row>
    <row r="79" spans="15:25" x14ac:dyDescent="0.25">
      <c r="O79" s="2"/>
      <c r="P79" s="3"/>
      <c r="Q79" s="3" t="s">
        <v>9</v>
      </c>
      <c r="R79" s="5">
        <f>3/R83</f>
        <v>4.6153846153846156E-2</v>
      </c>
      <c r="S79" s="5">
        <v>0.23400000000000001</v>
      </c>
      <c r="T79" s="5">
        <v>0.14799999999999999</v>
      </c>
      <c r="U79" s="5">
        <v>0.49199999999999999</v>
      </c>
      <c r="V79" s="5">
        <v>0.111</v>
      </c>
      <c r="W79" s="3"/>
      <c r="X79" s="2"/>
      <c r="Y79" s="2"/>
    </row>
    <row r="80" spans="15:25" x14ac:dyDescent="0.25">
      <c r="O80" s="2"/>
      <c r="P80" s="3"/>
      <c r="Q80" s="3" t="s">
        <v>10</v>
      </c>
      <c r="R80" s="5">
        <f>20/R83</f>
        <v>0.30769230769230771</v>
      </c>
      <c r="S80" s="5">
        <v>0.375</v>
      </c>
      <c r="T80" s="5">
        <v>0.21299999999999999</v>
      </c>
      <c r="U80" s="5">
        <v>0.10199999999999999</v>
      </c>
      <c r="V80" s="5">
        <v>0</v>
      </c>
      <c r="W80" s="3"/>
      <c r="X80" s="2"/>
      <c r="Y80" s="2"/>
    </row>
    <row r="81" spans="15:25" x14ac:dyDescent="0.25">
      <c r="O81" s="2"/>
      <c r="P81" s="3"/>
      <c r="Q81" s="3" t="s">
        <v>11</v>
      </c>
      <c r="R81" s="5">
        <f>7/R83</f>
        <v>0.1076923076923077</v>
      </c>
      <c r="S81" s="5">
        <v>1.6E-2</v>
      </c>
      <c r="T81" s="5">
        <v>3.3000000000000002E-2</v>
      </c>
      <c r="U81" s="5">
        <v>8.5000000000000006E-2</v>
      </c>
      <c r="V81" s="5">
        <v>0.77800000000000002</v>
      </c>
      <c r="W81" s="3"/>
      <c r="X81" s="2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2"/>
      <c r="P83" s="3"/>
      <c r="Q83" s="3"/>
      <c r="R83" s="3">
        <v>65</v>
      </c>
      <c r="S83" s="3"/>
      <c r="T83" s="3"/>
      <c r="U83" s="3"/>
      <c r="V83" s="3"/>
      <c r="W83" s="3"/>
      <c r="X83" s="2"/>
      <c r="Y83" s="2"/>
    </row>
    <row r="84" spans="15:25" x14ac:dyDescent="0.25">
      <c r="O84" s="2"/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5:25" x14ac:dyDescent="0.25">
      <c r="O85" s="2"/>
      <c r="P85" s="3"/>
      <c r="Q85" s="3"/>
      <c r="R85" s="3"/>
      <c r="S85" s="3"/>
      <c r="T85" s="3"/>
      <c r="U85" s="3"/>
      <c r="V85" s="3"/>
      <c r="W85" s="3"/>
      <c r="X85" s="2"/>
      <c r="Y85" s="2"/>
    </row>
    <row r="86" spans="15:25" x14ac:dyDescent="0.25">
      <c r="P86" s="3"/>
      <c r="Q86" s="3"/>
      <c r="R86" s="3"/>
      <c r="S86" s="3"/>
      <c r="T86" s="3"/>
      <c r="U86" s="3"/>
      <c r="V86" s="3"/>
      <c r="W86" s="3"/>
      <c r="X86" s="2"/>
      <c r="Y86" s="2"/>
    </row>
    <row r="87" spans="15:25" x14ac:dyDescent="0.25">
      <c r="P87" s="3"/>
      <c r="Q87" s="3"/>
      <c r="R87" s="3"/>
      <c r="S87" s="3"/>
      <c r="T87" s="3"/>
      <c r="U87" s="3"/>
      <c r="V87" s="3"/>
      <c r="W87" s="3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Y51"/>
  <sheetViews>
    <sheetView showGridLines="0" workbookViewId="0">
      <selection activeCell="S62" sqref="S62"/>
    </sheetView>
  </sheetViews>
  <sheetFormatPr defaultRowHeight="15" x14ac:dyDescent="0.25"/>
  <sheetData>
    <row r="1" spans="15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5:25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5:25" x14ac:dyDescent="0.25"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5:25" x14ac:dyDescent="0.25"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5:25" x14ac:dyDescent="0.25">
      <c r="O5" s="3"/>
      <c r="P5" s="3"/>
      <c r="Q5" s="3"/>
      <c r="R5" s="3"/>
      <c r="S5" s="3"/>
      <c r="T5" s="3"/>
      <c r="U5" s="3"/>
      <c r="V5" s="3"/>
      <c r="W5" s="3"/>
      <c r="X5" s="2"/>
      <c r="Y5" s="2"/>
    </row>
    <row r="6" spans="15:25" x14ac:dyDescent="0.25">
      <c r="O6" s="3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2"/>
      <c r="Y6" s="2"/>
    </row>
    <row r="7" spans="15:25" x14ac:dyDescent="0.25">
      <c r="O7" s="3"/>
      <c r="P7" s="4">
        <v>1</v>
      </c>
      <c r="Q7" s="5">
        <v>4.5999999999999999E-2</v>
      </c>
      <c r="R7" s="5">
        <v>0.185</v>
      </c>
      <c r="S7" s="5">
        <v>0.27700000000000002</v>
      </c>
      <c r="T7" s="5">
        <v>0.308</v>
      </c>
      <c r="U7" s="5">
        <v>0.185</v>
      </c>
      <c r="V7" s="6">
        <f>(3*1+12*2+18*3+20*4+12*5)/65</f>
        <v>3.4</v>
      </c>
      <c r="W7" s="3"/>
      <c r="X7" s="2"/>
      <c r="Y7" s="2"/>
    </row>
    <row r="8" spans="15:25" x14ac:dyDescent="0.25">
      <c r="O8" s="3"/>
      <c r="P8" s="3">
        <v>2</v>
      </c>
      <c r="Q8" s="5">
        <v>0.109</v>
      </c>
      <c r="R8" s="5">
        <v>9.4E-2</v>
      </c>
      <c r="S8" s="5">
        <v>0.17199999999999999</v>
      </c>
      <c r="T8" s="5">
        <v>0.312</v>
      </c>
      <c r="U8" s="5">
        <v>0.312</v>
      </c>
      <c r="V8" s="6">
        <f>(7*1+6*2+11*3+20*4+20*5)/64</f>
        <v>3.625</v>
      </c>
      <c r="W8" s="3"/>
      <c r="X8" s="2"/>
      <c r="Y8" s="2"/>
    </row>
    <row r="9" spans="15:25" x14ac:dyDescent="0.25">
      <c r="O9" s="3"/>
      <c r="P9" s="3">
        <v>3</v>
      </c>
      <c r="Q9" s="5">
        <v>4.7E-2</v>
      </c>
      <c r="R9" s="5">
        <v>7.8E-2</v>
      </c>
      <c r="S9" s="5">
        <v>0.29699999999999999</v>
      </c>
      <c r="T9" s="5">
        <v>0.219</v>
      </c>
      <c r="U9" s="5">
        <v>0.35899999999999999</v>
      </c>
      <c r="V9" s="6">
        <f>(3*1+5*2+19*3+14*4+23*5)/64</f>
        <v>3.765625</v>
      </c>
      <c r="W9" s="3"/>
      <c r="X9" s="2"/>
      <c r="Y9" s="2"/>
    </row>
    <row r="10" spans="15:25" x14ac:dyDescent="0.25">
      <c r="O10" s="3"/>
      <c r="P10" s="3">
        <v>4</v>
      </c>
      <c r="Q10" s="5">
        <v>0.314</v>
      </c>
      <c r="R10" s="5">
        <v>0.216</v>
      </c>
      <c r="S10" s="5">
        <v>0.157</v>
      </c>
      <c r="T10" s="5">
        <v>0.19600000000000001</v>
      </c>
      <c r="U10" s="5">
        <v>0.11799999999999999</v>
      </c>
      <c r="V10" s="6">
        <f>(16*1+11*2+8*3+10*4+6*5)/51</f>
        <v>2.5882352941176472</v>
      </c>
      <c r="W10" s="3"/>
      <c r="X10" s="2"/>
      <c r="Y10" s="2"/>
    </row>
    <row r="11" spans="15:25" x14ac:dyDescent="0.25">
      <c r="O11" s="3"/>
      <c r="P11" s="3"/>
      <c r="Q11" s="3"/>
      <c r="R11" s="3"/>
      <c r="S11" s="3"/>
      <c r="T11" s="3"/>
      <c r="U11" s="3"/>
      <c r="V11" s="3"/>
      <c r="W11" s="3"/>
      <c r="X11" s="2"/>
      <c r="Y11" s="2"/>
    </row>
    <row r="12" spans="15:25" x14ac:dyDescent="0.25"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5:25" x14ac:dyDescent="0.25"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5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P39" s="2"/>
      <c r="Q39" s="2"/>
      <c r="R39" s="2"/>
      <c r="S39" s="2"/>
      <c r="T39" s="2"/>
      <c r="U39" s="2"/>
      <c r="V39" s="2"/>
      <c r="W39" s="2"/>
      <c r="X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2"/>
      <c r="Y42" s="2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2"/>
    </row>
    <row r="44" spans="14:25" x14ac:dyDescent="0.25">
      <c r="N44" s="2"/>
      <c r="O44" s="2"/>
      <c r="P44" s="2"/>
      <c r="Q44" s="4">
        <v>1</v>
      </c>
      <c r="R44" s="5">
        <v>0</v>
      </c>
      <c r="S44" s="5">
        <v>0.25</v>
      </c>
      <c r="T44" s="5">
        <v>0.41699999999999998</v>
      </c>
      <c r="U44" s="5">
        <v>0.16700000000000001</v>
      </c>
      <c r="V44" s="5">
        <v>0.16700000000000001</v>
      </c>
      <c r="W44" s="6">
        <f>(0*1+3*2+5*3+2*4+2*5)/12</f>
        <v>3.25</v>
      </c>
      <c r="X44" s="2"/>
      <c r="Y44" s="2"/>
    </row>
    <row r="45" spans="14:25" x14ac:dyDescent="0.25">
      <c r="N45" s="2"/>
      <c r="O45" s="2"/>
      <c r="P45" s="2"/>
      <c r="Q45" s="3">
        <v>2</v>
      </c>
      <c r="R45" s="5">
        <v>0.25</v>
      </c>
      <c r="S45" s="5">
        <v>8.3000000000000004E-2</v>
      </c>
      <c r="T45" s="5">
        <v>0.25</v>
      </c>
      <c r="U45" s="5">
        <v>8.3000000000000004E-2</v>
      </c>
      <c r="V45" s="5">
        <v>0.33300000000000002</v>
      </c>
      <c r="W45" s="6">
        <f>(3*1+1*2+3*3+1*4+4*5)/12</f>
        <v>3.1666666666666665</v>
      </c>
      <c r="X45" s="2"/>
      <c r="Y45" s="2"/>
    </row>
    <row r="46" spans="14:25" x14ac:dyDescent="0.25">
      <c r="N46" s="2"/>
      <c r="O46" s="2"/>
      <c r="P46" s="2"/>
      <c r="Q46" s="3">
        <v>3</v>
      </c>
      <c r="R46" s="5">
        <v>0</v>
      </c>
      <c r="S46" s="5">
        <v>8.3000000000000004E-2</v>
      </c>
      <c r="T46" s="5">
        <v>0.33300000000000002</v>
      </c>
      <c r="U46" s="5">
        <v>0.16700000000000001</v>
      </c>
      <c r="V46" s="5">
        <v>0.41699999999999998</v>
      </c>
      <c r="W46" s="6">
        <f>(0*1+1*2+4*3+2*4+5*5)/12</f>
        <v>3.9166666666666665</v>
      </c>
      <c r="X46" s="2"/>
      <c r="Y46" s="2"/>
    </row>
    <row r="47" spans="14:25" x14ac:dyDescent="0.25">
      <c r="N47" s="2"/>
      <c r="O47" s="2"/>
      <c r="P47" s="2"/>
      <c r="Q47" s="3">
        <v>4</v>
      </c>
      <c r="R47" s="5">
        <v>0.25</v>
      </c>
      <c r="S47" s="5">
        <v>8.3000000000000004E-2</v>
      </c>
      <c r="T47" s="5">
        <v>0.25</v>
      </c>
      <c r="U47" s="5">
        <v>0.25</v>
      </c>
      <c r="V47" s="5">
        <v>0.16700000000000001</v>
      </c>
      <c r="W47" s="6">
        <f>(3*1+1*2+3*3+3*4+2*5)/12</f>
        <v>3</v>
      </c>
      <c r="X47" s="2"/>
      <c r="Y47" s="2"/>
    </row>
    <row r="48" spans="14:25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2"/>
    </row>
    <row r="49" spans="14:25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2"/>
      <c r="Y49" s="2"/>
    </row>
    <row r="50" spans="14:25" x14ac:dyDescent="0.25">
      <c r="P50" s="2"/>
      <c r="Q50" s="2"/>
      <c r="R50" s="2"/>
      <c r="S50" s="2"/>
      <c r="T50" s="2"/>
      <c r="U50" s="2"/>
      <c r="V50" s="2"/>
      <c r="W50" s="2"/>
      <c r="X50" s="2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87"/>
  <sheetViews>
    <sheetView showGridLines="0" workbookViewId="0">
      <selection activeCell="E93" sqref="E93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3" t="s">
        <v>20</v>
      </c>
      <c r="C4" s="34"/>
      <c r="D4" s="34"/>
      <c r="E4" s="34"/>
      <c r="F4" s="35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73</v>
      </c>
      <c r="D6" s="15">
        <f>C6/76</f>
        <v>0.96052631578947367</v>
      </c>
      <c r="E6" s="14">
        <v>3</v>
      </c>
      <c r="F6" s="16">
        <f>E6/76</f>
        <v>3.9473684210526314E-2</v>
      </c>
    </row>
    <row r="7" spans="2:18" ht="24" x14ac:dyDescent="0.25">
      <c r="B7" s="12" t="s">
        <v>23</v>
      </c>
      <c r="C7" s="17">
        <v>73</v>
      </c>
      <c r="D7" s="30">
        <f t="shared" ref="D7:D10" si="0">C7/76</f>
        <v>0.96052631578947367</v>
      </c>
      <c r="E7" s="17">
        <v>3</v>
      </c>
      <c r="F7" s="31">
        <f t="shared" ref="F7:F10" si="1">E7/76</f>
        <v>3.9473684210526314E-2</v>
      </c>
    </row>
    <row r="8" spans="2:18" ht="24" x14ac:dyDescent="0.25">
      <c r="B8" s="11" t="s">
        <v>24</v>
      </c>
      <c r="C8" s="14">
        <v>76</v>
      </c>
      <c r="D8" s="28">
        <f t="shared" si="0"/>
        <v>1</v>
      </c>
      <c r="E8" s="14">
        <v>0</v>
      </c>
      <c r="F8" s="29">
        <f t="shared" si="1"/>
        <v>0</v>
      </c>
    </row>
    <row r="9" spans="2:18" ht="48" x14ac:dyDescent="0.25">
      <c r="B9" s="12" t="s">
        <v>25</v>
      </c>
      <c r="C9" s="17">
        <v>21</v>
      </c>
      <c r="D9" s="30">
        <f t="shared" si="0"/>
        <v>0.27631578947368424</v>
      </c>
      <c r="E9" s="17">
        <v>55</v>
      </c>
      <c r="F9" s="31">
        <f t="shared" si="1"/>
        <v>0.72368421052631582</v>
      </c>
    </row>
    <row r="10" spans="2:18" ht="24" x14ac:dyDescent="0.25">
      <c r="B10" s="13" t="s">
        <v>27</v>
      </c>
      <c r="C10" s="18">
        <v>68</v>
      </c>
      <c r="D10" s="19">
        <f t="shared" si="0"/>
        <v>0.89473684210526316</v>
      </c>
      <c r="E10" s="18">
        <v>8</v>
      </c>
      <c r="F10" s="20">
        <f t="shared" si="1"/>
        <v>0.10526315789473684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3"/>
      <c r="I15" s="3"/>
      <c r="J15" s="3"/>
      <c r="K15" s="3"/>
      <c r="L15" s="3"/>
      <c r="M15" s="3"/>
      <c r="N15" s="3"/>
      <c r="O15" s="3"/>
      <c r="P15" s="3"/>
      <c r="Q15" s="2"/>
      <c r="R15" s="2"/>
    </row>
    <row r="16" spans="2:18" x14ac:dyDescent="0.25">
      <c r="F16" t="s">
        <v>21</v>
      </c>
      <c r="G16" s="2"/>
      <c r="H16" s="3"/>
      <c r="I16" s="3"/>
      <c r="J16" s="3"/>
      <c r="K16" s="3"/>
      <c r="L16" s="3"/>
      <c r="M16" s="3"/>
      <c r="N16" s="3"/>
      <c r="O16" s="3"/>
      <c r="P16" s="3"/>
      <c r="Q16" s="2"/>
      <c r="R16" s="2"/>
    </row>
    <row r="17" spans="7:18" x14ac:dyDescent="0.25">
      <c r="G17" s="2"/>
      <c r="H17" s="3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3"/>
      <c r="I18" s="4">
        <v>1</v>
      </c>
      <c r="J18" s="5">
        <v>0.33900000000000002</v>
      </c>
      <c r="K18" s="5">
        <v>0.23200000000000001</v>
      </c>
      <c r="L18" s="5">
        <v>0.14299999999999999</v>
      </c>
      <c r="M18" s="5">
        <v>0.107</v>
      </c>
      <c r="N18" s="5">
        <v>0.17899999999999999</v>
      </c>
      <c r="O18" s="6">
        <f>(19*1+13*2+8*3+6*4+10*5)/56</f>
        <v>2.5535714285714284</v>
      </c>
      <c r="P18" s="3"/>
      <c r="Q18" s="2"/>
      <c r="R18" s="2"/>
    </row>
    <row r="19" spans="7:18" x14ac:dyDescent="0.25">
      <c r="G19" s="2"/>
      <c r="H19" s="3"/>
      <c r="I19" s="3">
        <v>2</v>
      </c>
      <c r="J19" s="5">
        <v>0.214</v>
      </c>
      <c r="K19" s="5">
        <v>0.33900000000000002</v>
      </c>
      <c r="L19" s="5">
        <v>0.14299999999999999</v>
      </c>
      <c r="M19" s="5">
        <v>0.125</v>
      </c>
      <c r="N19" s="5">
        <v>0.17899999999999999</v>
      </c>
      <c r="O19" s="6">
        <f>(12*1+19*2+8*3+7*4+10*5)/56</f>
        <v>2.7142857142857144</v>
      </c>
      <c r="P19" s="3"/>
      <c r="Q19" s="2"/>
      <c r="R19" s="2"/>
    </row>
    <row r="20" spans="7:18" x14ac:dyDescent="0.25">
      <c r="G20" s="2"/>
      <c r="H20" s="3"/>
      <c r="I20" s="3">
        <v>3</v>
      </c>
      <c r="J20" s="5">
        <v>0</v>
      </c>
      <c r="K20" s="5">
        <v>3.2000000000000001E-2</v>
      </c>
      <c r="L20" s="5">
        <v>0.161</v>
      </c>
      <c r="M20" s="5">
        <v>0.371</v>
      </c>
      <c r="N20" s="5">
        <v>0.435</v>
      </c>
      <c r="O20" s="6">
        <f>(0*1+2*2+10*3+23*4+27*5)/62</f>
        <v>4.209677419354839</v>
      </c>
      <c r="P20" s="3"/>
      <c r="Q20" s="2"/>
      <c r="R20" s="2"/>
    </row>
    <row r="21" spans="7:18" x14ac:dyDescent="0.25">
      <c r="G21" s="2"/>
      <c r="H21" s="3"/>
      <c r="I21" s="3"/>
      <c r="J21" s="3"/>
      <c r="K21" s="3"/>
      <c r="L21" s="3"/>
      <c r="M21" s="3"/>
      <c r="N21" s="3"/>
      <c r="O21" s="3"/>
      <c r="P21" s="3"/>
      <c r="Q21" s="2"/>
      <c r="R21" s="2"/>
    </row>
    <row r="22" spans="7:18" x14ac:dyDescent="0.25">
      <c r="G22" s="2"/>
      <c r="H22" s="3"/>
      <c r="I22" s="3"/>
      <c r="J22" s="3"/>
      <c r="K22" s="3"/>
      <c r="L22" s="3"/>
      <c r="M22" s="3"/>
      <c r="N22" s="3"/>
      <c r="O22" s="3"/>
      <c r="P22" s="3"/>
      <c r="Q22" s="2"/>
      <c r="R22" s="2"/>
    </row>
    <row r="23" spans="7:18" x14ac:dyDescent="0.25">
      <c r="G23" s="2"/>
      <c r="H23" s="3"/>
      <c r="I23" s="3"/>
      <c r="J23" s="3"/>
      <c r="K23" s="3"/>
      <c r="L23" s="3"/>
      <c r="M23" s="3"/>
      <c r="N23" s="3"/>
      <c r="O23" s="3"/>
      <c r="P23" s="3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19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19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19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19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19" x14ac:dyDescent="0.25">
      <c r="F43" s="2"/>
      <c r="G43" s="2"/>
      <c r="H43" s="2"/>
      <c r="I43" s="2"/>
      <c r="J43" s="3"/>
      <c r="K43" s="3"/>
      <c r="L43" s="3"/>
      <c r="M43" s="3"/>
      <c r="N43" s="3"/>
      <c r="O43" s="3"/>
      <c r="P43" s="3"/>
      <c r="Q43" s="3"/>
      <c r="R43" s="2"/>
      <c r="S43" s="3"/>
    </row>
    <row r="44" spans="6:19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3"/>
    </row>
    <row r="45" spans="6:19" x14ac:dyDescent="0.25">
      <c r="F45" s="2"/>
      <c r="G45" s="2"/>
      <c r="H45" s="2"/>
      <c r="I45" s="2"/>
      <c r="J45" s="4">
        <v>1</v>
      </c>
      <c r="K45" s="5">
        <v>0.25</v>
      </c>
      <c r="L45" s="5">
        <v>0.33300000000000002</v>
      </c>
      <c r="M45" s="5">
        <v>0.25</v>
      </c>
      <c r="N45" s="5">
        <v>0</v>
      </c>
      <c r="O45" s="5">
        <v>0.16700000000000001</v>
      </c>
      <c r="P45" s="6">
        <f>(3*1+4*2+3*3+0*4+2*5)/12</f>
        <v>2.5</v>
      </c>
      <c r="Q45" s="3"/>
      <c r="R45" s="2"/>
      <c r="S45" s="3"/>
    </row>
    <row r="46" spans="6:19" x14ac:dyDescent="0.25">
      <c r="F46" s="2"/>
      <c r="G46" s="2"/>
      <c r="H46" s="2"/>
      <c r="I46" s="2"/>
      <c r="J46" s="3">
        <v>2</v>
      </c>
      <c r="K46" s="5">
        <v>8.3000000000000004E-2</v>
      </c>
      <c r="L46" s="5">
        <v>0.5</v>
      </c>
      <c r="M46" s="5">
        <v>0.16700000000000001</v>
      </c>
      <c r="N46" s="5">
        <v>8.3000000000000004E-2</v>
      </c>
      <c r="O46" s="5">
        <v>0.16700000000000001</v>
      </c>
      <c r="P46" s="6">
        <f>(1*1+6*2+2*3+1*4+2*5)/12</f>
        <v>2.75</v>
      </c>
      <c r="Q46" s="3"/>
      <c r="R46" s="2"/>
      <c r="S46" s="3"/>
    </row>
    <row r="47" spans="6:19" x14ac:dyDescent="0.25">
      <c r="F47" s="2"/>
      <c r="G47" s="2"/>
      <c r="H47" s="2"/>
      <c r="I47" s="2"/>
      <c r="J47" s="3">
        <v>3</v>
      </c>
      <c r="K47" s="5">
        <v>0</v>
      </c>
      <c r="L47" s="5">
        <v>0</v>
      </c>
      <c r="M47" s="5">
        <v>8.3000000000000004E-2</v>
      </c>
      <c r="N47" s="5">
        <v>0.33300000000000002</v>
      </c>
      <c r="O47" s="5">
        <v>0.58299999999999996</v>
      </c>
      <c r="P47" s="6">
        <f>(0*1+0*2+1*3+4*4+7*5)/12</f>
        <v>4.5</v>
      </c>
      <c r="Q47" s="3"/>
      <c r="R47" s="2"/>
      <c r="S47" s="3"/>
    </row>
    <row r="48" spans="6:19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3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6" t="s">
        <v>26</v>
      </c>
      <c r="C66" s="37"/>
      <c r="D66" s="37"/>
      <c r="E66" s="37"/>
      <c r="F66" s="38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28</v>
      </c>
      <c r="C68" s="14">
        <v>56</v>
      </c>
      <c r="D68" s="15">
        <f>C68/76</f>
        <v>0.73684210526315785</v>
      </c>
      <c r="E68" s="14">
        <v>20</v>
      </c>
      <c r="F68" s="16">
        <f>E68/76</f>
        <v>0.26315789473684209</v>
      </c>
    </row>
    <row r="69" spans="2:6" ht="36" x14ac:dyDescent="0.25">
      <c r="B69" s="12" t="s">
        <v>29</v>
      </c>
      <c r="C69" s="17">
        <v>67</v>
      </c>
      <c r="D69" s="30">
        <f t="shared" ref="D69:D72" si="2">C69/76</f>
        <v>0.88157894736842102</v>
      </c>
      <c r="E69" s="17">
        <v>9</v>
      </c>
      <c r="F69" s="31">
        <f t="shared" ref="F69:F72" si="3">E69/76</f>
        <v>0.11842105263157894</v>
      </c>
    </row>
    <row r="70" spans="2:6" ht="48" x14ac:dyDescent="0.25">
      <c r="B70" s="11" t="s">
        <v>30</v>
      </c>
      <c r="C70" s="14">
        <v>72</v>
      </c>
      <c r="D70" s="28">
        <f t="shared" si="2"/>
        <v>0.94736842105263153</v>
      </c>
      <c r="E70" s="14">
        <v>4</v>
      </c>
      <c r="F70" s="29">
        <f t="shared" si="3"/>
        <v>5.2631578947368418E-2</v>
      </c>
    </row>
    <row r="71" spans="2:6" ht="48" x14ac:dyDescent="0.25">
      <c r="B71" s="12" t="s">
        <v>31</v>
      </c>
      <c r="C71" s="17">
        <v>74</v>
      </c>
      <c r="D71" s="30">
        <f t="shared" si="2"/>
        <v>0.97368421052631582</v>
      </c>
      <c r="E71" s="17">
        <v>2</v>
      </c>
      <c r="F71" s="31">
        <f t="shared" si="3"/>
        <v>2.6315789473684209E-2</v>
      </c>
    </row>
    <row r="72" spans="2:6" ht="24" x14ac:dyDescent="0.25">
      <c r="B72" s="13" t="s">
        <v>27</v>
      </c>
      <c r="C72" s="18">
        <v>70</v>
      </c>
      <c r="D72" s="19">
        <f t="shared" si="2"/>
        <v>0.92105263157894735</v>
      </c>
      <c r="E72" s="18">
        <v>6</v>
      </c>
      <c r="F72" s="20">
        <f t="shared" si="3"/>
        <v>7.8947368421052627E-2</v>
      </c>
    </row>
    <row r="77" spans="2:6" ht="36" customHeight="1" x14ac:dyDescent="0.25">
      <c r="B77" s="33" t="s">
        <v>32</v>
      </c>
      <c r="C77" s="39"/>
      <c r="D77" s="39"/>
      <c r="E77" s="39"/>
      <c r="F77" s="40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33</v>
      </c>
      <c r="C79" s="14">
        <v>22</v>
      </c>
      <c r="D79" s="26">
        <f>C79/76</f>
        <v>0.28947368421052633</v>
      </c>
      <c r="E79" s="14">
        <v>54</v>
      </c>
      <c r="F79" s="27">
        <f>E79/76</f>
        <v>0.71052631578947367</v>
      </c>
    </row>
    <row r="80" spans="2:6" ht="24" x14ac:dyDescent="0.25">
      <c r="B80" s="12" t="s">
        <v>34</v>
      </c>
      <c r="C80" s="17">
        <v>69</v>
      </c>
      <c r="D80" s="30">
        <f t="shared" ref="D80:D87" si="4">C80/76</f>
        <v>0.90789473684210531</v>
      </c>
      <c r="E80" s="17">
        <v>7</v>
      </c>
      <c r="F80" s="31">
        <f t="shared" ref="F80:F87" si="5">E80/76</f>
        <v>9.2105263157894732E-2</v>
      </c>
    </row>
    <row r="81" spans="2:6" ht="24" x14ac:dyDescent="0.25">
      <c r="B81" s="11" t="s">
        <v>35</v>
      </c>
      <c r="C81" s="14">
        <v>62</v>
      </c>
      <c r="D81" s="28">
        <f t="shared" si="4"/>
        <v>0.81578947368421051</v>
      </c>
      <c r="E81" s="14">
        <v>14</v>
      </c>
      <c r="F81" s="29">
        <f t="shared" si="5"/>
        <v>0.18421052631578946</v>
      </c>
    </row>
    <row r="82" spans="2:6" ht="24" x14ac:dyDescent="0.25">
      <c r="B82" s="12" t="s">
        <v>36</v>
      </c>
      <c r="C82" s="17">
        <v>22</v>
      </c>
      <c r="D82" s="30">
        <f t="shared" si="4"/>
        <v>0.28947368421052633</v>
      </c>
      <c r="E82" s="17">
        <v>54</v>
      </c>
      <c r="F82" s="31">
        <f t="shared" si="5"/>
        <v>0.71052631578947367</v>
      </c>
    </row>
    <row r="83" spans="2:6" ht="72" x14ac:dyDescent="0.25">
      <c r="B83" s="11" t="s">
        <v>37</v>
      </c>
      <c r="C83" s="14">
        <v>71</v>
      </c>
      <c r="D83" s="28">
        <f t="shared" si="4"/>
        <v>0.93421052631578949</v>
      </c>
      <c r="E83" s="14">
        <v>5</v>
      </c>
      <c r="F83" s="29">
        <f t="shared" si="5"/>
        <v>6.5789473684210523E-2</v>
      </c>
    </row>
    <row r="84" spans="2:6" ht="24" x14ac:dyDescent="0.25">
      <c r="B84" s="12" t="s">
        <v>38</v>
      </c>
      <c r="C84" s="17">
        <v>15</v>
      </c>
      <c r="D84" s="30">
        <f t="shared" si="4"/>
        <v>0.19736842105263158</v>
      </c>
      <c r="E84" s="17">
        <v>61</v>
      </c>
      <c r="F84" s="31">
        <f t="shared" si="5"/>
        <v>0.80263157894736847</v>
      </c>
    </row>
    <row r="85" spans="2:6" ht="24" x14ac:dyDescent="0.25">
      <c r="B85" s="11" t="s">
        <v>39</v>
      </c>
      <c r="C85" s="14">
        <v>75</v>
      </c>
      <c r="D85" s="28">
        <f t="shared" si="4"/>
        <v>0.98684210526315785</v>
      </c>
      <c r="E85" s="14">
        <v>1</v>
      </c>
      <c r="F85" s="29">
        <f t="shared" si="5"/>
        <v>1.3157894736842105E-2</v>
      </c>
    </row>
    <row r="86" spans="2:6" ht="72" x14ac:dyDescent="0.25">
      <c r="B86" s="12" t="s">
        <v>40</v>
      </c>
      <c r="C86" s="17">
        <v>48</v>
      </c>
      <c r="D86" s="30">
        <f t="shared" si="4"/>
        <v>0.63157894736842102</v>
      </c>
      <c r="E86" s="17">
        <v>28</v>
      </c>
      <c r="F86" s="31">
        <f t="shared" si="5"/>
        <v>0.36842105263157893</v>
      </c>
    </row>
    <row r="87" spans="2:6" ht="24" x14ac:dyDescent="0.25">
      <c r="B87" s="13" t="s">
        <v>41</v>
      </c>
      <c r="C87" s="18">
        <v>75</v>
      </c>
      <c r="D87" s="19">
        <f t="shared" si="4"/>
        <v>0.98684210526315785</v>
      </c>
      <c r="E87" s="18">
        <v>1</v>
      </c>
      <c r="F87" s="20">
        <f t="shared" si="5"/>
        <v>1.3157894736842105E-2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9"/>
  <sheetViews>
    <sheetView showGridLines="0" workbookViewId="0">
      <selection activeCell="Q31" sqref="Q31"/>
    </sheetView>
  </sheetViews>
  <sheetFormatPr defaultRowHeight="15" x14ac:dyDescent="0.25"/>
  <sheetData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4">
        <v>1</v>
      </c>
      <c r="N8" s="5">
        <v>9.8000000000000004E-2</v>
      </c>
      <c r="O8" s="5">
        <v>0.115</v>
      </c>
      <c r="P8" s="5">
        <v>0.26200000000000001</v>
      </c>
      <c r="Q8" s="5">
        <v>0.29499999999999998</v>
      </c>
      <c r="R8" s="5">
        <v>0.23</v>
      </c>
      <c r="S8" s="6">
        <v>3.44</v>
      </c>
      <c r="T8" s="3"/>
      <c r="U8" s="3"/>
      <c r="V8" s="3"/>
    </row>
    <row r="9" spans="12:22" x14ac:dyDescent="0.25">
      <c r="L9" s="2"/>
      <c r="M9" s="3"/>
      <c r="N9" s="3"/>
      <c r="O9" s="3"/>
      <c r="P9" s="3"/>
      <c r="Q9" s="3"/>
      <c r="R9" s="3"/>
      <c r="S9" s="3"/>
      <c r="T9" s="3"/>
      <c r="U9" s="3"/>
      <c r="V9" s="3"/>
    </row>
    <row r="10" spans="12:22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3"/>
      <c r="N20" s="3"/>
      <c r="O20" s="3"/>
      <c r="P20" s="3"/>
      <c r="Q20" s="3"/>
      <c r="R20" s="3"/>
      <c r="S20" s="3"/>
      <c r="T20" s="3"/>
      <c r="U20" s="3"/>
      <c r="V20" s="2"/>
    </row>
    <row r="21" spans="13:22" x14ac:dyDescent="0.25"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3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3"/>
      <c r="N23" s="4">
        <v>1</v>
      </c>
      <c r="O23" s="5">
        <v>8.3000000000000004E-2</v>
      </c>
      <c r="P23" s="5">
        <v>8.3000000000000004E-2</v>
      </c>
      <c r="Q23" s="5">
        <v>0.16700000000000001</v>
      </c>
      <c r="R23" s="5">
        <v>0.5</v>
      </c>
      <c r="S23" s="5">
        <v>0.16700000000000001</v>
      </c>
      <c r="T23" s="23">
        <v>3.58</v>
      </c>
      <c r="U23" s="3"/>
      <c r="V23" s="3"/>
    </row>
    <row r="24" spans="13:22" x14ac:dyDescent="0.25"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99"/>
  <sheetViews>
    <sheetView showGridLines="0" workbookViewId="0">
      <selection activeCell="O105" sqref="O105"/>
    </sheetView>
  </sheetViews>
  <sheetFormatPr defaultRowHeight="15" x14ac:dyDescent="0.25"/>
  <cols>
    <col min="2" max="2" width="25.85546875" customWidth="1"/>
  </cols>
  <sheetData>
    <row r="3" spans="10:22" x14ac:dyDescent="0.25">
      <c r="L3" s="2"/>
      <c r="M3" s="2"/>
      <c r="N3" s="2"/>
      <c r="O3" s="2"/>
      <c r="P3" s="2"/>
      <c r="Q3" s="2"/>
      <c r="R3" s="2"/>
      <c r="S3" s="2"/>
      <c r="T3" s="2"/>
    </row>
    <row r="4" spans="10:22" x14ac:dyDescent="0.25"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2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2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</row>
    <row r="7" spans="10:22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2"/>
      <c r="V7" s="3"/>
    </row>
    <row r="8" spans="10:22" x14ac:dyDescent="0.25">
      <c r="J8" s="2"/>
      <c r="K8" s="2"/>
      <c r="L8" s="2"/>
      <c r="M8" s="3"/>
      <c r="N8" s="3" t="s">
        <v>43</v>
      </c>
      <c r="O8" s="3" t="s">
        <v>44</v>
      </c>
      <c r="P8" s="3" t="s">
        <v>45</v>
      </c>
      <c r="Q8" s="3" t="s">
        <v>46</v>
      </c>
      <c r="R8" s="3" t="s">
        <v>47</v>
      </c>
      <c r="S8" s="3" t="s">
        <v>48</v>
      </c>
      <c r="T8" s="3" t="s">
        <v>11</v>
      </c>
      <c r="U8" s="2"/>
      <c r="V8" s="3"/>
    </row>
    <row r="9" spans="10:22" x14ac:dyDescent="0.25">
      <c r="J9" s="2"/>
      <c r="K9" s="2"/>
      <c r="L9" s="2"/>
      <c r="M9" s="3"/>
      <c r="N9" s="3">
        <v>12</v>
      </c>
      <c r="O9" s="3">
        <v>9</v>
      </c>
      <c r="P9" s="3">
        <v>0</v>
      </c>
      <c r="Q9" s="3">
        <v>2</v>
      </c>
      <c r="R9" s="3">
        <v>17</v>
      </c>
      <c r="S9" s="3">
        <v>12</v>
      </c>
      <c r="T9" s="3">
        <v>4</v>
      </c>
      <c r="U9" s="2"/>
      <c r="V9" s="3"/>
    </row>
    <row r="10" spans="10:22" x14ac:dyDescent="0.25">
      <c r="J10" s="2"/>
      <c r="K10" s="2"/>
      <c r="L10" s="2"/>
      <c r="M10" s="3"/>
      <c r="N10" s="3"/>
      <c r="O10" s="3"/>
      <c r="P10" s="3"/>
      <c r="Q10" s="3"/>
      <c r="R10" s="3"/>
      <c r="S10" s="3"/>
      <c r="T10" s="3"/>
      <c r="U10" s="2"/>
      <c r="V10" s="3"/>
    </row>
    <row r="11" spans="10:22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3"/>
    </row>
    <row r="12" spans="10:22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</row>
    <row r="13" spans="10:22" x14ac:dyDescent="0.25"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3"/>
    </row>
    <row r="14" spans="10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9" spans="11:21" x14ac:dyDescent="0.25">
      <c r="L19" s="2"/>
      <c r="M19" s="2"/>
      <c r="N19" s="2"/>
      <c r="O19" s="2"/>
      <c r="P19" s="2"/>
      <c r="Q19" s="2"/>
      <c r="R19" s="2"/>
      <c r="S19" s="2"/>
      <c r="T19" s="2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2"/>
    </row>
    <row r="21" spans="11:21" x14ac:dyDescent="0.25">
      <c r="K21" s="2"/>
      <c r="L21" s="3"/>
      <c r="M21" s="3"/>
      <c r="N21" s="3"/>
      <c r="O21" s="3"/>
      <c r="P21" s="3"/>
      <c r="Q21" s="3"/>
      <c r="R21" s="3"/>
      <c r="S21" s="3"/>
      <c r="T21" s="2"/>
      <c r="U21" s="3"/>
    </row>
    <row r="22" spans="11:21" ht="16.5" customHeight="1" x14ac:dyDescent="0.25">
      <c r="K22" s="2"/>
      <c r="L22" s="3"/>
      <c r="M22" s="3"/>
      <c r="N22" s="3"/>
      <c r="O22" s="3"/>
      <c r="P22" s="3"/>
      <c r="Q22" s="3"/>
      <c r="R22" s="3"/>
      <c r="S22" s="3"/>
      <c r="T22" s="2"/>
      <c r="U22" s="3"/>
    </row>
    <row r="23" spans="11:21" ht="17.25" customHeight="1" x14ac:dyDescent="0.25">
      <c r="K23" s="2"/>
      <c r="L23" s="3"/>
      <c r="M23" s="3"/>
      <c r="N23" s="3" t="s">
        <v>49</v>
      </c>
      <c r="O23" s="3" t="s">
        <v>50</v>
      </c>
      <c r="P23" s="3" t="s">
        <v>51</v>
      </c>
      <c r="Q23" s="3" t="s">
        <v>11</v>
      </c>
      <c r="R23" s="3" t="s">
        <v>52</v>
      </c>
      <c r="S23" s="3"/>
      <c r="T23" s="2"/>
      <c r="U23" s="2"/>
    </row>
    <row r="24" spans="11:21" ht="16.5" customHeight="1" x14ac:dyDescent="0.25">
      <c r="K24" s="2"/>
      <c r="L24" s="3"/>
      <c r="M24" s="3"/>
      <c r="N24" s="22">
        <v>6</v>
      </c>
      <c r="O24" s="22">
        <v>4</v>
      </c>
      <c r="P24" s="22">
        <v>1</v>
      </c>
      <c r="Q24" s="22">
        <v>0</v>
      </c>
      <c r="R24" s="22">
        <v>1</v>
      </c>
      <c r="S24" s="3"/>
      <c r="T24" s="2"/>
      <c r="U24" s="2"/>
    </row>
    <row r="25" spans="11:21" x14ac:dyDescent="0.25">
      <c r="K25" s="2"/>
      <c r="L25" s="3"/>
      <c r="M25" s="3"/>
      <c r="N25" s="3"/>
      <c r="O25" s="3"/>
      <c r="P25" s="3"/>
      <c r="Q25" s="3"/>
      <c r="R25" s="3"/>
      <c r="S25" s="3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3" t="s">
        <v>54</v>
      </c>
      <c r="C42" s="34"/>
      <c r="D42" s="34"/>
      <c r="E42" s="34"/>
      <c r="F42" s="34"/>
      <c r="G42" s="34"/>
      <c r="H42" s="34"/>
      <c r="I42" s="34"/>
      <c r="J42" s="35"/>
    </row>
    <row r="43" spans="2:10" x14ac:dyDescent="0.25">
      <c r="B43" s="8"/>
      <c r="C43" s="41" t="s">
        <v>17</v>
      </c>
      <c r="D43" s="41"/>
      <c r="E43" s="41" t="s">
        <v>18</v>
      </c>
      <c r="F43" s="41"/>
      <c r="G43" s="42" t="s">
        <v>19</v>
      </c>
      <c r="H43" s="42"/>
      <c r="I43" s="41" t="s">
        <v>18</v>
      </c>
      <c r="J43" s="43"/>
    </row>
    <row r="44" spans="2:10" ht="120" x14ac:dyDescent="0.25">
      <c r="B44" s="11" t="s">
        <v>53</v>
      </c>
      <c r="C44" s="45">
        <v>49</v>
      </c>
      <c r="D44" s="45"/>
      <c r="E44" s="47">
        <v>0.64500000000000002</v>
      </c>
      <c r="F44" s="47"/>
      <c r="G44" s="51">
        <v>27</v>
      </c>
      <c r="H44" s="51"/>
      <c r="I44" s="47">
        <v>0.35499999999999998</v>
      </c>
      <c r="J44" s="53"/>
    </row>
    <row r="45" spans="2:10" ht="48" x14ac:dyDescent="0.25">
      <c r="B45" s="12" t="s">
        <v>55</v>
      </c>
      <c r="C45" s="44">
        <v>60</v>
      </c>
      <c r="D45" s="44"/>
      <c r="E45" s="48">
        <v>0.78900000000000003</v>
      </c>
      <c r="F45" s="48"/>
      <c r="G45" s="50">
        <v>16</v>
      </c>
      <c r="H45" s="50"/>
      <c r="I45" s="48">
        <v>0.21099999999999999</v>
      </c>
      <c r="J45" s="54"/>
    </row>
    <row r="46" spans="2:10" ht="24" x14ac:dyDescent="0.25">
      <c r="B46" s="11" t="s">
        <v>56</v>
      </c>
      <c r="C46" s="45">
        <v>65</v>
      </c>
      <c r="D46" s="45"/>
      <c r="E46" s="47">
        <v>0.85499999999999998</v>
      </c>
      <c r="F46" s="47"/>
      <c r="G46" s="51">
        <v>11</v>
      </c>
      <c r="H46" s="51"/>
      <c r="I46" s="47">
        <v>0.14499999999999999</v>
      </c>
      <c r="J46" s="53"/>
    </row>
    <row r="47" spans="2:10" ht="24" x14ac:dyDescent="0.25">
      <c r="B47" s="21" t="s">
        <v>57</v>
      </c>
      <c r="C47" s="46">
        <v>60</v>
      </c>
      <c r="D47" s="46"/>
      <c r="E47" s="49">
        <v>0.78900000000000003</v>
      </c>
      <c r="F47" s="49"/>
      <c r="G47" s="52">
        <v>16</v>
      </c>
      <c r="H47" s="52"/>
      <c r="I47" s="49">
        <v>0.21099999999999999</v>
      </c>
      <c r="J47" s="55"/>
    </row>
    <row r="49" spans="11:20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1:20" x14ac:dyDescent="0.25">
      <c r="K50" s="2"/>
      <c r="L50" s="2"/>
      <c r="M50" s="2"/>
      <c r="N50" s="3"/>
      <c r="O50" s="3"/>
      <c r="P50" s="3"/>
      <c r="Q50" s="3"/>
      <c r="R50" s="3"/>
      <c r="S50" s="2"/>
      <c r="T50" s="2"/>
    </row>
    <row r="51" spans="11:20" x14ac:dyDescent="0.25">
      <c r="K51" s="2"/>
      <c r="L51" s="2"/>
      <c r="M51" s="2"/>
      <c r="N51" s="3"/>
      <c r="O51" s="3"/>
      <c r="P51" s="3"/>
      <c r="Q51" s="3"/>
      <c r="R51" s="3"/>
      <c r="S51" s="2"/>
      <c r="T51" s="2"/>
    </row>
    <row r="52" spans="11:20" x14ac:dyDescent="0.25">
      <c r="K52" s="2"/>
      <c r="L52" s="2"/>
      <c r="M52" s="2"/>
      <c r="N52" s="3" t="s">
        <v>58</v>
      </c>
      <c r="O52" s="3" t="s">
        <v>59</v>
      </c>
      <c r="P52" s="3" t="s">
        <v>60</v>
      </c>
      <c r="Q52" s="3" t="s">
        <v>61</v>
      </c>
      <c r="R52" s="3"/>
      <c r="S52" s="2"/>
      <c r="T52" s="2"/>
    </row>
    <row r="53" spans="11:20" x14ac:dyDescent="0.25">
      <c r="K53" s="2"/>
      <c r="L53" s="2"/>
      <c r="M53" s="2"/>
      <c r="N53" s="22">
        <v>10</v>
      </c>
      <c r="O53" s="22">
        <v>1</v>
      </c>
      <c r="P53" s="22">
        <v>15</v>
      </c>
      <c r="Q53" s="22">
        <v>30</v>
      </c>
      <c r="R53" s="5"/>
      <c r="S53" s="2"/>
      <c r="T53" s="2"/>
    </row>
    <row r="54" spans="11:20" x14ac:dyDescent="0.25">
      <c r="K54" s="2"/>
      <c r="L54" s="2"/>
      <c r="M54" s="2"/>
      <c r="N54" s="3"/>
      <c r="O54" s="3"/>
      <c r="P54" s="3"/>
      <c r="Q54" s="3"/>
      <c r="R54" s="3"/>
      <c r="S54" s="2"/>
      <c r="T54" s="2"/>
    </row>
    <row r="55" spans="11:20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1:20" x14ac:dyDescent="0.25">
      <c r="L56" s="2"/>
      <c r="M56" s="2"/>
      <c r="N56" s="2"/>
      <c r="O56" s="2"/>
      <c r="P56" s="2"/>
      <c r="Q56" s="2"/>
      <c r="R56" s="2"/>
      <c r="S56" s="2"/>
      <c r="T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3"/>
      <c r="N71" s="3"/>
      <c r="O71" s="3"/>
      <c r="P71" s="3"/>
      <c r="Q71" s="3"/>
      <c r="R71" s="3"/>
      <c r="S71" s="3"/>
      <c r="T71" s="3"/>
    </row>
    <row r="72" spans="12:20" x14ac:dyDescent="0.25">
      <c r="L72" s="2"/>
      <c r="M72" s="3"/>
      <c r="N72" s="3" t="s">
        <v>62</v>
      </c>
      <c r="O72" s="3" t="s">
        <v>63</v>
      </c>
      <c r="P72" s="3" t="s">
        <v>64</v>
      </c>
      <c r="Q72" s="3" t="s">
        <v>65</v>
      </c>
      <c r="R72" s="3" t="s">
        <v>66</v>
      </c>
      <c r="S72" s="3"/>
      <c r="T72" s="3"/>
    </row>
    <row r="73" spans="12:20" x14ac:dyDescent="0.25">
      <c r="L73" s="2"/>
      <c r="M73" s="3"/>
      <c r="N73" s="3">
        <v>6</v>
      </c>
      <c r="O73" s="3">
        <v>13</v>
      </c>
      <c r="P73" s="3">
        <v>16</v>
      </c>
      <c r="Q73" s="3">
        <v>2</v>
      </c>
      <c r="R73" s="3">
        <v>3</v>
      </c>
      <c r="S73" s="3"/>
      <c r="T73" s="3"/>
    </row>
    <row r="74" spans="12:20" x14ac:dyDescent="0.25">
      <c r="L74" s="2"/>
      <c r="M74" s="3"/>
      <c r="N74" s="3"/>
      <c r="O74" s="3"/>
      <c r="P74" s="3"/>
      <c r="Q74" s="3"/>
      <c r="R74" s="3"/>
      <c r="S74" s="3"/>
      <c r="T74" s="3"/>
    </row>
    <row r="75" spans="12:20" x14ac:dyDescent="0.25">
      <c r="L75" s="2"/>
      <c r="M75" s="3"/>
      <c r="N75" s="3"/>
      <c r="O75" s="3"/>
      <c r="P75" s="3"/>
      <c r="Q75" s="3"/>
      <c r="R75" s="3"/>
      <c r="S75" s="3"/>
      <c r="T75" s="3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3"/>
      <c r="T92" s="2"/>
    </row>
    <row r="93" spans="11:20" x14ac:dyDescent="0.25">
      <c r="K93" s="2"/>
      <c r="L93" s="2"/>
      <c r="M93" s="3"/>
      <c r="N93" s="3"/>
      <c r="O93" s="3"/>
      <c r="P93" s="3"/>
      <c r="Q93" s="3"/>
      <c r="R93" s="3"/>
      <c r="S93" s="3"/>
      <c r="T93" s="2"/>
    </row>
    <row r="94" spans="11:20" x14ac:dyDescent="0.25">
      <c r="K94" s="2"/>
      <c r="L94" s="2"/>
      <c r="M94" s="3"/>
      <c r="N94" s="3" t="s">
        <v>67</v>
      </c>
      <c r="O94" s="3" t="s">
        <v>68</v>
      </c>
      <c r="P94" s="3" t="s">
        <v>69</v>
      </c>
      <c r="Q94" s="3" t="s">
        <v>70</v>
      </c>
      <c r="R94" s="3"/>
      <c r="S94" s="3"/>
      <c r="T94" s="2"/>
    </row>
    <row r="95" spans="11:20" x14ac:dyDescent="0.25">
      <c r="K95" s="2"/>
      <c r="L95" s="2"/>
      <c r="M95" s="3"/>
      <c r="N95" s="3">
        <v>11</v>
      </c>
      <c r="O95" s="3">
        <v>25</v>
      </c>
      <c r="P95" s="3">
        <v>11</v>
      </c>
      <c r="Q95" s="3">
        <v>6</v>
      </c>
      <c r="R95" s="3"/>
      <c r="S95" s="3"/>
      <c r="T95" s="2"/>
    </row>
    <row r="96" spans="11:20" x14ac:dyDescent="0.25">
      <c r="K96" s="2"/>
      <c r="L96" s="2"/>
      <c r="M96" s="3"/>
      <c r="N96" s="3"/>
      <c r="O96" s="3"/>
      <c r="P96" s="3"/>
      <c r="Q96" s="3"/>
      <c r="R96" s="3"/>
      <c r="S96" s="3"/>
      <c r="T96" s="2"/>
    </row>
    <row r="97" spans="11:20" x14ac:dyDescent="0.25">
      <c r="K97" s="2"/>
      <c r="L97" s="2"/>
      <c r="M97" s="3"/>
      <c r="N97" s="3"/>
      <c r="O97" s="3"/>
      <c r="P97" s="3"/>
      <c r="Q97" s="3"/>
      <c r="R97" s="3"/>
      <c r="S97" s="3"/>
      <c r="T97" s="2"/>
    </row>
    <row r="98" spans="11:20" x14ac:dyDescent="0.25">
      <c r="K98" s="2"/>
      <c r="L98" s="2"/>
      <c r="M98" s="3"/>
      <c r="N98" s="3"/>
      <c r="O98" s="3"/>
      <c r="P98" s="3"/>
      <c r="Q98" s="3"/>
      <c r="R98" s="3"/>
      <c r="S98" s="3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2012-11-28T10:56:04Z</dcterms:modified>
</cp:coreProperties>
</file>