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400" windowHeight="852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P47" i="5" l="1"/>
  <c r="P46" i="5"/>
  <c r="P45" i="5"/>
  <c r="O20" i="5"/>
  <c r="O19" i="5"/>
  <c r="O18" i="5"/>
  <c r="W47" i="4"/>
  <c r="W46" i="4"/>
  <c r="W45" i="4"/>
  <c r="W44" i="4"/>
  <c r="V10" i="4"/>
  <c r="V9" i="4"/>
  <c r="V8" i="4"/>
  <c r="V7" i="4"/>
  <c r="R80" i="3"/>
  <c r="R79" i="3"/>
  <c r="R78" i="3"/>
  <c r="R77" i="3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/>
  <c r="S31" i="1"/>
  <c r="R9" i="1"/>
  <c r="R8" i="1"/>
  <c r="R81" i="3" l="1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<sst xmlns="http://schemas.openxmlformats.org/spreadsheetml/2006/main" count="124" uniqueCount="74">
  <si>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</si>
  <si>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</si>
  <si>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</si>
  <si>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</si>
  <si>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</si>
  <si>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</si>
  <si>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</si>
  <si>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</si>
  <si>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</si>
  <si>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</si>
  <si>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</si>
  <si>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</si>
  <si>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</si>
  <si>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</si>
  <si>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</si>
  <si>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</si>
  <si>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</si>
  <si>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</si>
  <si>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</si>
  <si>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</si>
  <si>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</si>
  <si>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</si>
  <si>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Ordinador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</si>
  <si>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</si>
  <si>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</si>
  <si>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</si>
  <si>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</si>
  <si>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</si>
  <si>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</si>
  <si>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</si>
  <si>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 suport del personal bibliotecari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</si>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</sst>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0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10" fontId="2" fillId="0" borderId="0" xfId="1" applyNumberFormat="1" applyFont="1"/>
    <xf numFmtId="0" fontId="6" fillId="0" borderId="4" xfId="0" applyFont="1" applyBorder="1"/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10" fontId="9" fillId="3" borderId="7" xfId="1" applyNumberFormat="1" applyFont="1" applyFill="1" applyBorder="1" applyAlignment="1">
      <alignment horizontal="center" vertical="center"/>
    </xf>
    <xf numFmtId="10" fontId="9" fillId="3" borderId="8" xfId="1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left"/>
    </xf>
    <xf numFmtId="0" fontId="10" fillId="0" borderId="0" xfId="0" applyFont="1" applyBorder="1" applyAlignme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2" fillId="0" borderId="0" xfId="0" applyFont="1" applyAlignment="1"/>
    <xf numFmtId="2" fontId="2" fillId="0" borderId="0" xfId="0" applyNumberFormat="1" applyFont="1"/>
    <xf numFmtId="1" fontId="2" fillId="0" borderId="0" xfId="1" applyNumberFormat="1" applyFo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2" fillId="0" borderId="0" xfId="0" applyNumberFormat="1" applyFont="1"/>
    <xf numFmtId="0" fontId="2" fillId="0" borderId="0" xfId="1" applyNumberFormat="1" applyFont="1"/>
    <xf numFmtId="0" fontId="11" fillId="0" borderId="7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7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10" fontId="9" fillId="4" borderId="8" xfId="1" applyNumberFormat="1" applyFont="1" applyFill="1" applyBorder="1" applyAlignment="1">
      <alignment horizontal="center" vertical="center"/>
    </xf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556755127635076"/>
          <c:y val="0.14432981243198259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2305285761312537E-3"/>
                  <c:y val="-6.50393700787401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3073714348416722E-3"/>
                  <c:y val="-6.50398822098457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6.7000000000000004E-2</c:v>
                </c:pt>
                <c:pt idx="1">
                  <c:v>6.2E-2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2302015142637404E-3"/>
                  <c:y val="-6.19955188528263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307044372974158E-3"/>
                  <c:y val="-6.82908904679598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0.13300000000000001</c:v>
                </c:pt>
                <c:pt idx="1">
                  <c:v>0.125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2305285761312537E-3"/>
                  <c:y val="-6.17881057550732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2305285761312537E-3"/>
                  <c:y val="-6.50406504065040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0.13300000000000001</c:v>
                </c:pt>
                <c:pt idx="1">
                  <c:v>0.125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1536857174208359E-2"/>
                  <c:y val="-6.17883618206260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0996871489706301E-2"/>
                  <c:y val="-6.50406504065040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0.26700000000000002</c:v>
                </c:pt>
                <c:pt idx="1">
                  <c:v>0.438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1263510312505982E-2"/>
                  <c:y val="-6.33711030023686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1536857174208359E-2"/>
                  <c:y val="-6.50401382753985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0.4</c:v>
                </c:pt>
                <c:pt idx="1">
                  <c:v>0.25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64916864"/>
        <c:axId val="64932096"/>
      </c:barChart>
      <c:catAx>
        <c:axId val="64916864"/>
        <c:scaling>
          <c:orientation val="maxMin"/>
        </c:scaling>
        <c:delete val="1"/>
        <c:axPos val="l"/>
        <c:majorTickMark val="out"/>
        <c:minorTickMark val="none"/>
        <c:tickLblPos val="none"/>
        <c:crossAx val="64932096"/>
        <c:crosses val="autoZero"/>
        <c:auto val="1"/>
        <c:lblAlgn val="ctr"/>
        <c:lblOffset val="100"/>
        <c:noMultiLvlLbl val="0"/>
      </c:catAx>
      <c:valAx>
        <c:axId val="6493209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649168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8"/>
          <c:y val="0.70713654695602057"/>
          <c:w val="0.65161860465268573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906"/>
          <c:y val="0.11359188924913799"/>
          <c:w val="0.59949738566143718"/>
          <c:h val="0.777212643678162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3.1666666666666665</c:v>
                </c:pt>
                <c:pt idx="1">
                  <c:v>3.5</c:v>
                </c:pt>
                <c:pt idx="2">
                  <c:v>3.1764705882352939</c:v>
                </c:pt>
                <c:pt idx="3">
                  <c:v>2.9166666666666665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74533504"/>
        <c:axId val="74465664"/>
      </c:barChart>
      <c:catAx>
        <c:axId val="7453350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74465664"/>
        <c:crosses val="autoZero"/>
        <c:auto val="1"/>
        <c:lblAlgn val="ctr"/>
        <c:lblOffset val="100"/>
        <c:noMultiLvlLbl val="0"/>
      </c:catAx>
      <c:valAx>
        <c:axId val="74465664"/>
        <c:scaling>
          <c:orientation val="minMax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745335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85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004951250899731"/>
          <c:y val="9.152752009894867E-2"/>
          <c:w val="0.55015744489428697"/>
          <c:h val="0.6757380002824330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7.3868882733148658E-3"/>
                  <c:y val="-4.70002288674954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0</c:v>
                </c:pt>
                <c:pt idx="1">
                  <c:v>0.13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4.45269016697588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layout>
                <c:manualLayout>
                  <c:x val="3.6934441366574329E-3"/>
                  <c:y val="-4.70004236483426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8.6999999999999994E-2</c:v>
                </c:pt>
                <c:pt idx="1">
                  <c:v>0</c:v>
                </c:pt>
                <c:pt idx="2">
                  <c:v>8.6999999999999994E-2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5398753826131847E-3"/>
                  <c:y val="-4.70002288674954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6934441366575006E-3"/>
                  <c:y val="-4.7000034086648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0321867661279183E-2"/>
                  <c:y val="-4.69971123739403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8.6999999999999994E-2</c:v>
                </c:pt>
                <c:pt idx="1">
                  <c:v>4.2999999999999997E-2</c:v>
                </c:pt>
                <c:pt idx="2">
                  <c:v>0.13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6688914578198501E-2"/>
                  <c:y val="-4.69980862781762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7313092096174956E-2"/>
                  <c:y val="-4.69975019356346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8953039457325454E-2"/>
                  <c:y val="-4.69975019356347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0.26100000000000001</c:v>
                </c:pt>
                <c:pt idx="1">
                  <c:v>0.217</c:v>
                </c:pt>
                <c:pt idx="2">
                  <c:v>0.30399999999999999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3951272711409687"/>
                  <c:y val="-4.69976967164818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4193266007953992"/>
                  <c:y val="-4.94708291333713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070355748467731"/>
                  <c:y val="-4.6997307154787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0.56499999999999995</c:v>
                </c:pt>
                <c:pt idx="1">
                  <c:v>0.60899999999999999</c:v>
                </c:pt>
                <c:pt idx="2">
                  <c:v>0.47799999999999998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86819968"/>
        <c:axId val="86821504"/>
      </c:barChart>
      <c:catAx>
        <c:axId val="8681996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6821504"/>
        <c:crosses val="autoZero"/>
        <c:auto val="1"/>
        <c:lblAlgn val="ctr"/>
        <c:lblOffset val="100"/>
        <c:noMultiLvlLbl val="0"/>
      </c:catAx>
      <c:valAx>
        <c:axId val="8682150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868199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511"/>
          <c:w val="0.51437335515246718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42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91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4.166666666666667</c:v>
                </c:pt>
                <c:pt idx="1">
                  <c:v>3.9444444444444446</c:v>
                </c:pt>
                <c:pt idx="2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88317952"/>
        <c:axId val="88319488"/>
      </c:barChart>
      <c:catAx>
        <c:axId val="8831795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8319488"/>
        <c:crosses val="autoZero"/>
        <c:auto val="1"/>
        <c:lblAlgn val="ctr"/>
        <c:lblOffset val="100"/>
        <c:noMultiLvlLbl val="0"/>
      </c:catAx>
      <c:valAx>
        <c:axId val="88319488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one"/>
        <c:crossAx val="883179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77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5760943453"/>
          <c:y val="0.17038192798291685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0426963140984633E-2"/>
                  <c:y val="7.9664622832745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0.16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05333259442859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0.48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7994417564916027E-2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0.36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89568384"/>
        <c:axId val="89569920"/>
      </c:barChart>
      <c:catAx>
        <c:axId val="8956838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89569920"/>
        <c:crosses val="autoZero"/>
        <c:auto val="1"/>
        <c:lblAlgn val="ctr"/>
        <c:lblOffset val="100"/>
        <c:noMultiLvlLbl val="0"/>
      </c:catAx>
      <c:valAx>
        <c:axId val="8956992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895683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9"/>
          <c:y val="7.14851476678728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56"/>
          <c:y val="0.20738555171165482"/>
          <c:w val="0.65370370370370423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4.17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89501696"/>
        <c:axId val="89503232"/>
      </c:barChart>
      <c:catAx>
        <c:axId val="89501696"/>
        <c:scaling>
          <c:orientation val="minMax"/>
        </c:scaling>
        <c:delete val="1"/>
        <c:axPos val="l"/>
        <c:majorTickMark val="out"/>
        <c:minorTickMark val="none"/>
        <c:tickLblPos val="none"/>
        <c:crossAx val="89503232"/>
        <c:crosses val="autoZero"/>
        <c:auto val="1"/>
        <c:lblAlgn val="ctr"/>
        <c:lblOffset val="100"/>
        <c:noMultiLvlLbl val="0"/>
      </c:catAx>
      <c:valAx>
        <c:axId val="895032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895016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7"/>
          <c:y val="0.23143637709879195"/>
          <c:w val="0.6009116498232997"/>
          <c:h val="0.6752492201600348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18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96355840"/>
        <c:axId val="96357376"/>
      </c:barChart>
      <c:catAx>
        <c:axId val="96355840"/>
        <c:scaling>
          <c:orientation val="maxMin"/>
        </c:scaling>
        <c:delete val="1"/>
        <c:axPos val="l"/>
        <c:majorTickMark val="out"/>
        <c:minorTickMark val="none"/>
        <c:tickLblPos val="none"/>
        <c:crossAx val="96357376"/>
        <c:crosses val="autoZero"/>
        <c:auto val="1"/>
        <c:lblAlgn val="ctr"/>
        <c:lblOffset val="100"/>
        <c:noMultiLvlLbl val="0"/>
      </c:catAx>
      <c:valAx>
        <c:axId val="9635737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963558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7.2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7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88"/>
          <c:y val="0.18780952380952384"/>
          <c:w val="0.60734908136483023"/>
          <c:h val="0.7055238095238101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8</c:v>
                </c:pt>
                <c:pt idx="1">
                  <c:v>6</c:v>
                </c:pt>
                <c:pt idx="2">
                  <c:v>2</c:v>
                </c:pt>
                <c:pt idx="3">
                  <c:v>2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736704"/>
        <c:axId val="89738240"/>
      </c:barChart>
      <c:catAx>
        <c:axId val="89736704"/>
        <c:scaling>
          <c:orientation val="maxMin"/>
        </c:scaling>
        <c:delete val="1"/>
        <c:axPos val="l"/>
        <c:majorTickMark val="out"/>
        <c:minorTickMark val="none"/>
        <c:tickLblPos val="none"/>
        <c:crossAx val="89738240"/>
        <c:crosses val="autoZero"/>
        <c:auto val="1"/>
        <c:lblAlgn val="ctr"/>
        <c:lblOffset val="100"/>
        <c:noMultiLvlLbl val="0"/>
      </c:catAx>
      <c:valAx>
        <c:axId val="8973824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97367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35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6</c:v>
                </c:pt>
                <c:pt idx="1">
                  <c:v>2</c:v>
                </c:pt>
                <c:pt idx="2">
                  <c:v>4</c:v>
                </c:pt>
                <c:pt idx="3">
                  <c:v>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772800"/>
        <c:axId val="89774336"/>
      </c:barChart>
      <c:catAx>
        <c:axId val="89772800"/>
        <c:scaling>
          <c:orientation val="maxMin"/>
        </c:scaling>
        <c:delete val="1"/>
        <c:axPos val="l"/>
        <c:majorTickMark val="out"/>
        <c:minorTickMark val="none"/>
        <c:tickLblPos val="none"/>
        <c:crossAx val="89774336"/>
        <c:crosses val="autoZero"/>
        <c:auto val="1"/>
        <c:lblAlgn val="ctr"/>
        <c:lblOffset val="100"/>
        <c:noMultiLvlLbl val="0"/>
      </c:catAx>
      <c:valAx>
        <c:axId val="8977433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97728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53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9</c:v>
                </c:pt>
                <c:pt idx="3">
                  <c:v>0</c:v>
                </c:pt>
                <c:pt idx="4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351616"/>
        <c:axId val="102353152"/>
      </c:barChart>
      <c:catAx>
        <c:axId val="102351616"/>
        <c:scaling>
          <c:orientation val="maxMin"/>
        </c:scaling>
        <c:delete val="1"/>
        <c:axPos val="l"/>
        <c:majorTickMark val="out"/>
        <c:minorTickMark val="none"/>
        <c:tickLblPos val="none"/>
        <c:crossAx val="102353152"/>
        <c:crosses val="autoZero"/>
        <c:auto val="1"/>
        <c:lblAlgn val="ctr"/>
        <c:lblOffset val="100"/>
        <c:noMultiLvlLbl val="0"/>
      </c:catAx>
      <c:valAx>
        <c:axId val="10235315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1023516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698"/>
          <c:y val="3.1578947368421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9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587776"/>
        <c:axId val="102593664"/>
      </c:barChart>
      <c:catAx>
        <c:axId val="102587776"/>
        <c:scaling>
          <c:orientation val="maxMin"/>
        </c:scaling>
        <c:delete val="1"/>
        <c:axPos val="l"/>
        <c:majorTickMark val="out"/>
        <c:minorTickMark val="none"/>
        <c:tickLblPos val="none"/>
        <c:crossAx val="102593664"/>
        <c:crosses val="autoZero"/>
        <c:auto val="1"/>
        <c:lblAlgn val="ctr"/>
        <c:lblOffset val="100"/>
        <c:noMultiLvlLbl val="0"/>
      </c:catAx>
      <c:valAx>
        <c:axId val="10259366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1025877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91"/>
          <c:y val="0.16460794670126724"/>
          <c:w val="0.54648836233828468"/>
          <c:h val="0.576366040955366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3.7272727272727271</c:v>
                </c:pt>
                <c:pt idx="1">
                  <c:v>3.7272727272727271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79819520"/>
        <c:axId val="79821056"/>
      </c:barChart>
      <c:catAx>
        <c:axId val="79819520"/>
        <c:scaling>
          <c:orientation val="maxMin"/>
        </c:scaling>
        <c:delete val="1"/>
        <c:axPos val="l"/>
        <c:majorTickMark val="out"/>
        <c:minorTickMark val="none"/>
        <c:tickLblPos val="none"/>
        <c:crossAx val="79821056"/>
        <c:crosses val="autoZero"/>
        <c:auto val="1"/>
        <c:lblAlgn val="ctr"/>
        <c:lblOffset val="100"/>
        <c:noMultiLvlLbl val="0"/>
      </c:catAx>
      <c:valAx>
        <c:axId val="79821056"/>
        <c:scaling>
          <c:orientation val="minMax"/>
          <c:max val="5"/>
          <c:min val="2"/>
        </c:scaling>
        <c:delete val="1"/>
        <c:axPos val="t"/>
        <c:numFmt formatCode="0.00" sourceLinked="1"/>
        <c:majorTickMark val="out"/>
        <c:minorTickMark val="none"/>
        <c:tickLblPos val="nextTo"/>
        <c:crossAx val="798195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8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9</c:v>
                </c:pt>
                <c:pt idx="1">
                  <c:v>7</c:v>
                </c:pt>
                <c:pt idx="2">
                  <c:v>9</c:v>
                </c:pt>
                <c:pt idx="3">
                  <c:v>6</c:v>
                </c:pt>
                <c:pt idx="4">
                  <c:v>7</c:v>
                </c:pt>
                <c:pt idx="5">
                  <c:v>3</c:v>
                </c:pt>
                <c:pt idx="6">
                  <c:v>9</c:v>
                </c:pt>
                <c:pt idx="7">
                  <c:v>10</c:v>
                </c:pt>
                <c:pt idx="8">
                  <c:v>5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1</c:v>
                </c:pt>
                <c:pt idx="1">
                  <c:v>3</c:v>
                </c:pt>
                <c:pt idx="2">
                  <c:v>2</c:v>
                </c:pt>
                <c:pt idx="3">
                  <c:v>4</c:v>
                </c:pt>
                <c:pt idx="4">
                  <c:v>1</c:v>
                </c:pt>
                <c:pt idx="5">
                  <c:v>5</c:v>
                </c:pt>
                <c:pt idx="6">
                  <c:v>3</c:v>
                </c:pt>
                <c:pt idx="7">
                  <c:v>0</c:v>
                </c:pt>
                <c:pt idx="8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79851904"/>
        <c:axId val="79853440"/>
      </c:barChart>
      <c:catAx>
        <c:axId val="7985190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79853440"/>
        <c:crosses val="autoZero"/>
        <c:auto val="1"/>
        <c:lblAlgn val="ctr"/>
        <c:lblOffset val="100"/>
        <c:noMultiLvlLbl val="0"/>
      </c:catAx>
      <c:valAx>
        <c:axId val="79853440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7985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8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8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194"/>
          <c:y val="9.3768646310300546E-2"/>
          <c:w val="0.56468781402324741"/>
          <c:h val="0.6119165731648793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1428571428571429E-2"/>
                  <c:y val="-4.8905826404472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5238095238095247E-3"/>
                  <c:y val="-4.6331419519281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8095238095238095E-3"/>
                  <c:y val="-4.8906029081758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4.4999999999999998E-2</c:v>
                </c:pt>
                <c:pt idx="1">
                  <c:v>4.4999999999999998E-2</c:v>
                </c:pt>
                <c:pt idx="2">
                  <c:v>4.8000000000000001E-2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238095238095238E-2"/>
                  <c:y val="-4.8906029081758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8571128608923885E-2"/>
                  <c:y val="-4.82598938943872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8095238095238095E-3"/>
                  <c:y val="-4.8906029081758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0.13600000000000001</c:v>
                </c:pt>
                <c:pt idx="1">
                  <c:v>0.182</c:v>
                </c:pt>
                <c:pt idx="2">
                  <c:v>9.5000000000000001E-2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9999850018747729E-2"/>
                  <c:y val="-4.8905015695329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809508811398582E-2"/>
                  <c:y val="-4.8146191937011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7142857142857143E-3"/>
                  <c:y val="-4.89054210499007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0.22700000000000001</c:v>
                </c:pt>
                <c:pt idx="1">
                  <c:v>0.22700000000000001</c:v>
                </c:pt>
                <c:pt idx="2">
                  <c:v>4.8000000000000001E-2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8095238095238093E-2"/>
                  <c:y val="-4.89048130180431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5714285714285714E-2"/>
                  <c:y val="-4.76103131931563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5714135733033442E-2"/>
                  <c:y val="-5.08343007795779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0.36399999999999999</c:v>
                </c:pt>
                <c:pt idx="1">
                  <c:v>0.22700000000000001</c:v>
                </c:pt>
                <c:pt idx="2">
                  <c:v>0.23799999999999999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3066816647919011E-2"/>
                  <c:y val="-4.89106906593335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5437270341207346E-2"/>
                  <c:y val="-4.82605019262449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3769298837645294"/>
                  <c:y val="-5.12564775660565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0.22700000000000001</c:v>
                </c:pt>
                <c:pt idx="1">
                  <c:v>0.318</c:v>
                </c:pt>
                <c:pt idx="2">
                  <c:v>0.57099999999999995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86274816"/>
        <c:axId val="86276352"/>
      </c:barChart>
      <c:catAx>
        <c:axId val="8627481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6276352"/>
        <c:crosses val="autoZero"/>
        <c:auto val="1"/>
        <c:lblAlgn val="ctr"/>
        <c:lblOffset val="100"/>
        <c:noMultiLvlLbl val="0"/>
      </c:catAx>
      <c:valAx>
        <c:axId val="8627635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862748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52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18"/>
          <c:h val="0.753733855523408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3.375</c:v>
                </c:pt>
                <c:pt idx="1">
                  <c:v>3.6875</c:v>
                </c:pt>
                <c:pt idx="2">
                  <c:v>4.4285714285714288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86360448"/>
        <c:axId val="86361984"/>
      </c:barChart>
      <c:catAx>
        <c:axId val="8636044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6361984"/>
        <c:crosses val="autoZero"/>
        <c:auto val="1"/>
        <c:lblAlgn val="ctr"/>
        <c:lblOffset val="100"/>
        <c:noMultiLvlLbl val="0"/>
      </c:catAx>
      <c:valAx>
        <c:axId val="86361984"/>
        <c:scaling>
          <c:orientation val="minMax"/>
          <c:min val="1"/>
        </c:scaling>
        <c:delete val="1"/>
        <c:axPos val="t"/>
        <c:numFmt formatCode="0.00" sourceLinked="1"/>
        <c:majorTickMark val="out"/>
        <c:minorTickMark val="none"/>
        <c:tickLblPos val="nextTo"/>
        <c:crossAx val="863604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1886400724732104"/>
          <c:y val="5.6276622709390878E-2"/>
          <c:w val="0.53713301462317387"/>
          <c:h val="0.731920554610582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layout>
                <c:manualLayout>
                  <c:x val="1.8912529550827364E-2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</c:dLbl>
            <c:dLbl>
              <c:idx val="4"/>
              <c:layout>
                <c:manualLayout>
                  <c:x val="6.3040524189795421E-3"/>
                  <c:y val="-4.44441037463477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0.13300000000000001</c:v>
                </c:pt>
                <c:pt idx="3">
                  <c:v>0</c:v>
                </c:pt>
                <c:pt idx="4">
                  <c:v>0.05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2553067391398768E-2"/>
                  <c:y val="-4.44436038089232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8800965482151604E-3"/>
                  <c:y val="-4.4443937100539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4184397163120567E-2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-4.44444370379640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309692671394799E-2"/>
                  <c:y val="-4.4444270392155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0.23499999999999999</c:v>
                </c:pt>
                <c:pt idx="1">
                  <c:v>0.105</c:v>
                </c:pt>
                <c:pt idx="2">
                  <c:v>0.13300000000000001</c:v>
                </c:pt>
                <c:pt idx="3">
                  <c:v>5.6000000000000001E-2</c:v>
                </c:pt>
                <c:pt idx="4">
                  <c:v>0.2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6.36566705757525E-2"/>
                  <c:y val="-4.56227895475083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5375613509304244E-2"/>
                  <c:y val="-4.5622622901700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3640661938534278E-2"/>
                  <c:y val="-4.44441037463477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1520882584712369E-2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0</c:v>
                </c:pt>
                <c:pt idx="1">
                  <c:v>0.316</c:v>
                </c:pt>
                <c:pt idx="2">
                  <c:v>0.13300000000000001</c:v>
                </c:pt>
                <c:pt idx="3">
                  <c:v>0.16700000000000001</c:v>
                </c:pt>
                <c:pt idx="4">
                  <c:v>0.2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2899176610015945E-2"/>
                  <c:y val="-4.35062211379875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4540744463679633E-2"/>
                  <c:y val="-4.38196819031484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9115243573276738E-2"/>
                  <c:y val="-4.3506887721220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1471243399539596E-2"/>
                  <c:y val="-4.56229561933164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8742080998740403E-2"/>
                  <c:y val="-4.45789202051543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0.23499999999999999</c:v>
                </c:pt>
                <c:pt idx="1">
                  <c:v>0.316</c:v>
                </c:pt>
                <c:pt idx="2">
                  <c:v>0.33300000000000002</c:v>
                </c:pt>
                <c:pt idx="3">
                  <c:v>0.27800000000000002</c:v>
                </c:pt>
                <c:pt idx="4">
                  <c:v>0.25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2312788915569962"/>
                  <c:y val="-4.5623289484932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9225442564360303E-2"/>
                  <c:y val="-4.56231228391246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5845076103075882E-2"/>
                  <c:y val="-4.56229561933164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151333742856611"/>
                  <c:y val="-4.5622622901700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5.9907919311504618E-2"/>
                  <c:y val="-4.45787535593461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0.52900000000000003</c:v>
                </c:pt>
                <c:pt idx="1">
                  <c:v>0.26300000000000001</c:v>
                </c:pt>
                <c:pt idx="2">
                  <c:v>0.26700000000000002</c:v>
                </c:pt>
                <c:pt idx="3">
                  <c:v>0.5</c:v>
                </c:pt>
                <c:pt idx="4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6401792"/>
        <c:axId val="86402944"/>
      </c:barChart>
      <c:catAx>
        <c:axId val="8640179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6402944"/>
        <c:crosses val="autoZero"/>
        <c:auto val="1"/>
        <c:lblAlgn val="ctr"/>
        <c:lblOffset val="100"/>
        <c:noMultiLvlLbl val="0"/>
      </c:catAx>
      <c:valAx>
        <c:axId val="8640294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86401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36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36"/>
          <c:y val="7.5074476951552713E-2"/>
          <c:w val="0.60033167495854156"/>
          <c:h val="0.838074374366571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4.25</c:v>
                </c:pt>
                <c:pt idx="1">
                  <c:v>3.8666666666666667</c:v>
                </c:pt>
                <c:pt idx="2">
                  <c:v>3.4545454545454546</c:v>
                </c:pt>
                <c:pt idx="3">
                  <c:v>4.384615384615385</c:v>
                </c:pt>
                <c:pt idx="4">
                  <c:v>3.7333333333333334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479232"/>
        <c:axId val="86480768"/>
      </c:barChart>
      <c:catAx>
        <c:axId val="8647923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6480768"/>
        <c:crosses val="autoZero"/>
        <c:auto val="1"/>
        <c:lblAlgn val="ctr"/>
        <c:lblOffset val="100"/>
        <c:noMultiLvlLbl val="0"/>
      </c:catAx>
      <c:valAx>
        <c:axId val="86480768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864792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0.42105263157894735</c:v>
                </c:pt>
                <c:pt idx="1">
                  <c:v>0.158</c:v>
                </c:pt>
                <c:pt idx="2">
                  <c:v>0.316</c:v>
                </c:pt>
                <c:pt idx="3">
                  <c:v>0.111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0.21052631578947367</c:v>
                </c:pt>
                <c:pt idx="1">
                  <c:v>0.21099999999999999</c:v>
                </c:pt>
                <c:pt idx="2">
                  <c:v>0.158</c:v>
                </c:pt>
                <c:pt idx="3">
                  <c:v>0.27800000000000002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5.2631578947368418E-2</c:v>
                </c:pt>
                <c:pt idx="1">
                  <c:v>0.316</c:v>
                </c:pt>
                <c:pt idx="2">
                  <c:v>0.158</c:v>
                </c:pt>
                <c:pt idx="3">
                  <c:v>0.5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dLbl>
              <c:idx val="3"/>
              <c:delete val="1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0.31578947368421051</c:v>
                </c:pt>
                <c:pt idx="1">
                  <c:v>0.316</c:v>
                </c:pt>
                <c:pt idx="2">
                  <c:v>0.36799999999999999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0.111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6566400"/>
        <c:axId val="86567936"/>
      </c:barChart>
      <c:catAx>
        <c:axId val="8656640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86567936"/>
        <c:crosses val="autoZero"/>
        <c:auto val="1"/>
        <c:lblAlgn val="ctr"/>
        <c:lblOffset val="100"/>
        <c:noMultiLvlLbl val="0"/>
      </c:catAx>
      <c:valAx>
        <c:axId val="8656793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865664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32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51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87"/>
          <c:y val="8.0156402737048174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7.0175428902413467E-3"/>
                  <c:y val="-4.3010444808768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1578804865477983E-2"/>
                  <c:y val="-4.3009213291153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3922494277870667E-2"/>
                  <c:y val="-4.30087514720483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0</c:v>
                </c:pt>
                <c:pt idx="1">
                  <c:v>0.08</c:v>
                </c:pt>
                <c:pt idx="2">
                  <c:v>0.16700000000000001</c:v>
                </c:pt>
                <c:pt idx="3">
                  <c:v>0.28599999999999998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0175437190849954"/>
                  <c:y val="-4.1055410595669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6315785838404986E-2"/>
                  <c:y val="-4.30107526881720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7543857225603369E-2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1052628670724039E-2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0.4</c:v>
                </c:pt>
                <c:pt idx="1">
                  <c:v>0.16</c:v>
                </c:pt>
                <c:pt idx="2">
                  <c:v>0.125</c:v>
                </c:pt>
                <c:pt idx="3">
                  <c:v>0.14299999999999999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0080944870707985E-2"/>
                  <c:y val="-4.10531015001423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631564769779704E-2"/>
                  <c:y val="-4.3010444808768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6571897144371167E-2"/>
                  <c:y val="-4.30078278338374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9073350038216599E-2"/>
                  <c:y val="-4.300844359264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0.2</c:v>
                </c:pt>
                <c:pt idx="1">
                  <c:v>0.16</c:v>
                </c:pt>
                <c:pt idx="2">
                  <c:v>0.20799999999999999</c:v>
                </c:pt>
                <c:pt idx="3">
                  <c:v>0.14299999999999999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9298242948163704E-2"/>
                  <c:y val="-4.10549487765642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9077766393456776E-2"/>
                  <c:y val="-4.30089054117502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6271167803402709E-2"/>
                  <c:y val="-4.10534093795460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1052628670724039E-2"/>
                  <c:y val="-4.30095211705574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0.12</c:v>
                </c:pt>
                <c:pt idx="1">
                  <c:v>0.24</c:v>
                </c:pt>
                <c:pt idx="2">
                  <c:v>0.125</c:v>
                </c:pt>
                <c:pt idx="3">
                  <c:v>0.14299999999999999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1915587523748226E-2"/>
                  <c:y val="-4.3008597532346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6892929010508491E-2"/>
                  <c:y val="-4.30087514720483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194017240776732E-2"/>
                  <c:y val="-4.10549487765642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5624386569362397E-2"/>
                  <c:y val="-4.30098290499611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0.28000000000000003</c:v>
                </c:pt>
                <c:pt idx="1">
                  <c:v>0.36</c:v>
                </c:pt>
                <c:pt idx="2">
                  <c:v>0.375</c:v>
                </c:pt>
                <c:pt idx="3">
                  <c:v>0.28599999999999998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86609920"/>
        <c:axId val="86611456"/>
      </c:barChart>
      <c:catAx>
        <c:axId val="8660992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6611456"/>
        <c:crosses val="autoZero"/>
        <c:auto val="1"/>
        <c:lblAlgn val="ctr"/>
        <c:lblOffset val="100"/>
        <c:noMultiLvlLbl val="0"/>
      </c:catAx>
      <c:valAx>
        <c:axId val="8661145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866099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7"/>
          <c:y val="0.8258398565281998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85725</xdr:rowOff>
    </xdr:from>
    <xdr:to>
      <xdr:col>10</xdr:col>
      <xdr:colOff>228601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3,3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3,4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4,3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baseline="0">
              <a:solidFill>
                <a:schemeClr val="tx2"/>
              </a:solidFill>
            </a:rPr>
            <a:t>Promoción dentro de la carrera académica</a:t>
          </a:r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3</xdr:row>
      <xdr:rowOff>161924</xdr:rowOff>
    </xdr:from>
    <xdr:to>
      <xdr:col>11</xdr:col>
      <xdr:colOff>333375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3,6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3,5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1"/>
  <sheetViews>
    <sheetView showGridLines="0" tabSelected="1" workbookViewId="0">
      <selection activeCell="AA76" sqref="AA76"/>
    </sheetView>
  </sheetViews>
  <sheetFormatPr defaultRowHeight="15" x14ac:dyDescent="0.25"/>
  <cols>
    <col min="1" max="2" width="9.140625" customWidth="1"/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20" ht="29.25" customHeight="1" x14ac:dyDescent="0.35">
      <c r="A2" s="35" t="s">
        <v>69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20"/>
    </row>
    <row r="4" spans="1:20" x14ac:dyDescent="0.25"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x14ac:dyDescent="0.25"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5"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x14ac:dyDescent="0.25">
      <c r="K7" s="2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3"/>
      <c r="T7" s="2"/>
    </row>
    <row r="8" spans="1:20" x14ac:dyDescent="0.25">
      <c r="K8" s="2"/>
      <c r="L8" s="23" t="s">
        <v>72</v>
      </c>
      <c r="M8" s="4">
        <v>6.7000000000000004E-2</v>
      </c>
      <c r="N8" s="4">
        <v>0.13300000000000001</v>
      </c>
      <c r="O8" s="4">
        <v>0.13300000000000001</v>
      </c>
      <c r="P8" s="4">
        <v>0.26700000000000002</v>
      </c>
      <c r="Q8" s="4">
        <v>0.4</v>
      </c>
      <c r="R8" s="24">
        <f>(1*1+2*2+2*3+4*4+6*5)/15</f>
        <v>3.8</v>
      </c>
      <c r="S8" s="3"/>
      <c r="T8" s="2"/>
    </row>
    <row r="9" spans="1:20" x14ac:dyDescent="0.25">
      <c r="K9" s="2"/>
      <c r="L9" s="3" t="s">
        <v>0</v>
      </c>
      <c r="M9" s="4">
        <v>6.2E-2</v>
      </c>
      <c r="N9" s="4">
        <v>0.125</v>
      </c>
      <c r="O9" s="4">
        <v>0.125</v>
      </c>
      <c r="P9" s="4">
        <v>0.438</v>
      </c>
      <c r="Q9" s="4">
        <v>0.25</v>
      </c>
      <c r="R9" s="24">
        <f>(1*1+2*2+2*3+7*4+4*5)/16</f>
        <v>3.6875</v>
      </c>
      <c r="S9" s="3"/>
      <c r="T9" s="2"/>
    </row>
    <row r="10" spans="1:20" x14ac:dyDescent="0.25">
      <c r="K10" s="2"/>
      <c r="L10" s="3"/>
      <c r="M10" s="3"/>
      <c r="N10" s="3"/>
      <c r="O10" s="3"/>
      <c r="P10" s="3"/>
      <c r="Q10" s="3"/>
      <c r="R10" s="3"/>
      <c r="S10" s="3"/>
      <c r="T10" s="2"/>
    </row>
    <row r="11" spans="1:20" x14ac:dyDescent="0.25"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K12" s="2"/>
      <c r="L12" s="2"/>
      <c r="M12" s="2"/>
      <c r="N12" s="2"/>
      <c r="O12" s="2"/>
      <c r="P12" s="2"/>
      <c r="Q12" s="2"/>
      <c r="R12" s="2"/>
      <c r="S12" s="2"/>
    </row>
    <row r="13" spans="1:20" x14ac:dyDescent="0.25">
      <c r="K13" s="2"/>
      <c r="L13" s="2"/>
      <c r="M13" s="2"/>
      <c r="N13" s="2"/>
      <c r="O13" s="2"/>
      <c r="P13" s="2"/>
      <c r="Q13" s="2"/>
      <c r="R13" s="2"/>
      <c r="S13" s="2"/>
    </row>
    <row r="18" spans="11:21" x14ac:dyDescent="0.25">
      <c r="O18" s="1"/>
    </row>
    <row r="25" spans="11:21" x14ac:dyDescent="0.25"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1:21" x14ac:dyDescent="0.25"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1:21" x14ac:dyDescent="0.25"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1:21" x14ac:dyDescent="0.25">
      <c r="K30" s="2"/>
      <c r="L30" s="3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3"/>
      <c r="U30" s="2"/>
    </row>
    <row r="31" spans="11:21" x14ac:dyDescent="0.25">
      <c r="K31" s="2"/>
      <c r="L31" s="3"/>
      <c r="M31" s="23" t="s">
        <v>73</v>
      </c>
      <c r="N31" s="4">
        <v>9.0999999999999998E-2</v>
      </c>
      <c r="O31" s="4">
        <v>0.182</v>
      </c>
      <c r="P31" s="4">
        <v>9.0999999999999998E-2</v>
      </c>
      <c r="Q31" s="4">
        <v>0.182</v>
      </c>
      <c r="R31" s="4">
        <v>0.45500000000000002</v>
      </c>
      <c r="S31" s="24">
        <f>(1*1+2*2+1*3+2*4+5*5)/11</f>
        <v>3.7272727272727271</v>
      </c>
      <c r="T31" s="3"/>
      <c r="U31" s="2"/>
    </row>
    <row r="32" spans="11:21" x14ac:dyDescent="0.25">
      <c r="K32" s="2"/>
      <c r="L32" s="3"/>
      <c r="M32" s="3" t="s">
        <v>0</v>
      </c>
      <c r="N32" s="4">
        <v>9.0999999999999998E-2</v>
      </c>
      <c r="O32" s="4">
        <v>9.0999999999999998E-2</v>
      </c>
      <c r="P32" s="4">
        <v>0.182</v>
      </c>
      <c r="Q32" s="4">
        <v>0.27300000000000002</v>
      </c>
      <c r="R32" s="4">
        <v>0.36399999999999999</v>
      </c>
      <c r="S32" s="24">
        <f>(1*1+1*2+2*3+3*4+4*5)/11</f>
        <v>3.7272727272727271</v>
      </c>
      <c r="T32" s="3"/>
      <c r="U32" s="2"/>
    </row>
    <row r="33" spans="11:21" x14ac:dyDescent="0.25">
      <c r="K33" s="2"/>
      <c r="L33" s="3"/>
      <c r="M33" s="3"/>
      <c r="N33" s="3"/>
      <c r="O33" s="3"/>
      <c r="P33" s="3"/>
      <c r="Q33" s="3"/>
      <c r="R33" s="3"/>
      <c r="S33" s="3"/>
      <c r="T33" s="3"/>
      <c r="U33" s="2"/>
    </row>
    <row r="34" spans="11:21" x14ac:dyDescent="0.25"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1:21" x14ac:dyDescent="0.25"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1:21" x14ac:dyDescent="0.25">
      <c r="L36" s="2"/>
      <c r="M36" s="2"/>
      <c r="N36" s="2"/>
      <c r="O36" s="2"/>
      <c r="P36" s="2"/>
      <c r="Q36" s="2"/>
      <c r="R36" s="2"/>
      <c r="S36" s="2"/>
      <c r="T36" s="2"/>
    </row>
    <row r="40" spans="11:21" x14ac:dyDescent="0.25">
      <c r="M40" s="2"/>
      <c r="N40" s="2"/>
      <c r="O40" s="2"/>
      <c r="P40" s="2"/>
      <c r="Q40" s="2"/>
    </row>
    <row r="41" spans="11:21" x14ac:dyDescent="0.25">
      <c r="M41" s="2"/>
      <c r="N41" s="2"/>
      <c r="O41" s="2"/>
      <c r="P41" s="2"/>
      <c r="Q41" s="2"/>
    </row>
    <row r="42" spans="11:21" x14ac:dyDescent="0.25">
      <c r="M42" s="2"/>
      <c r="N42" s="2"/>
      <c r="O42" s="2"/>
      <c r="P42" s="2"/>
      <c r="Q42" s="2"/>
      <c r="R42" s="2"/>
      <c r="S42" s="2"/>
    </row>
    <row r="43" spans="11:21" x14ac:dyDescent="0.25">
      <c r="M43" s="2"/>
      <c r="N43" s="2"/>
      <c r="O43" s="2"/>
      <c r="P43" s="2"/>
      <c r="Q43" s="2"/>
      <c r="R43" s="2"/>
      <c r="S43" s="2"/>
    </row>
    <row r="44" spans="11:21" x14ac:dyDescent="0.25">
      <c r="M44" s="2"/>
      <c r="N44" s="3"/>
      <c r="O44" s="3"/>
      <c r="P44" s="3"/>
      <c r="Q44" s="3"/>
      <c r="R44" s="2"/>
      <c r="S44" s="2"/>
    </row>
    <row r="45" spans="11:21" x14ac:dyDescent="0.25">
      <c r="M45" s="2"/>
      <c r="N45" s="3"/>
      <c r="O45" s="3" t="s">
        <v>4</v>
      </c>
      <c r="P45" s="3" t="s">
        <v>5</v>
      </c>
      <c r="Q45" s="3"/>
      <c r="R45" s="2"/>
      <c r="S45" s="2"/>
    </row>
    <row r="46" spans="11:21" x14ac:dyDescent="0.25">
      <c r="M46" s="2"/>
      <c r="N46" s="3">
        <v>1</v>
      </c>
      <c r="O46" s="25">
        <v>9</v>
      </c>
      <c r="P46" s="25">
        <v>1</v>
      </c>
      <c r="Q46" s="3"/>
      <c r="R46" s="2"/>
      <c r="S46" s="2"/>
    </row>
    <row r="47" spans="11:21" x14ac:dyDescent="0.25">
      <c r="M47" s="2"/>
      <c r="N47" s="3">
        <v>2</v>
      </c>
      <c r="O47" s="25">
        <v>7</v>
      </c>
      <c r="P47" s="25">
        <v>3</v>
      </c>
      <c r="Q47" s="3"/>
      <c r="R47" s="2"/>
      <c r="S47" s="2"/>
    </row>
    <row r="48" spans="11:21" x14ac:dyDescent="0.25">
      <c r="M48" s="2"/>
      <c r="N48" s="3">
        <v>3</v>
      </c>
      <c r="O48" s="25">
        <v>9</v>
      </c>
      <c r="P48" s="25">
        <v>2</v>
      </c>
      <c r="Q48" s="3"/>
      <c r="R48" s="2"/>
      <c r="S48" s="2"/>
    </row>
    <row r="49" spans="13:19" x14ac:dyDescent="0.25">
      <c r="M49" s="2"/>
      <c r="N49" s="3">
        <v>4</v>
      </c>
      <c r="O49" s="25">
        <v>6</v>
      </c>
      <c r="P49" s="25">
        <v>4</v>
      </c>
      <c r="Q49" s="3"/>
      <c r="R49" s="2"/>
      <c r="S49" s="2"/>
    </row>
    <row r="50" spans="13:19" x14ac:dyDescent="0.25">
      <c r="M50" s="2"/>
      <c r="N50" s="3">
        <v>5</v>
      </c>
      <c r="O50" s="25">
        <v>7</v>
      </c>
      <c r="P50" s="25">
        <v>1</v>
      </c>
      <c r="Q50" s="3"/>
      <c r="R50" s="2"/>
      <c r="S50" s="2"/>
    </row>
    <row r="51" spans="13:19" x14ac:dyDescent="0.25">
      <c r="M51" s="2"/>
      <c r="N51" s="3">
        <v>6</v>
      </c>
      <c r="O51" s="25">
        <v>3</v>
      </c>
      <c r="P51" s="25">
        <v>5</v>
      </c>
      <c r="Q51" s="3"/>
      <c r="R51" s="2"/>
      <c r="S51" s="2"/>
    </row>
    <row r="52" spans="13:19" x14ac:dyDescent="0.25">
      <c r="M52" s="2"/>
      <c r="N52" s="3">
        <v>7</v>
      </c>
      <c r="O52" s="25">
        <v>9</v>
      </c>
      <c r="P52" s="25">
        <v>3</v>
      </c>
      <c r="Q52" s="3"/>
      <c r="R52" s="2"/>
      <c r="S52" s="2"/>
    </row>
    <row r="53" spans="13:19" x14ac:dyDescent="0.25">
      <c r="M53" s="2"/>
      <c r="N53" s="3">
        <v>8</v>
      </c>
      <c r="O53" s="25">
        <v>10</v>
      </c>
      <c r="P53" s="25">
        <v>0</v>
      </c>
      <c r="Q53" s="3"/>
      <c r="R53" s="2"/>
      <c r="S53" s="2"/>
    </row>
    <row r="54" spans="13:19" x14ac:dyDescent="0.25">
      <c r="M54" s="2"/>
      <c r="N54" s="3">
        <v>9</v>
      </c>
      <c r="O54" s="25">
        <v>5</v>
      </c>
      <c r="P54" s="25">
        <v>1</v>
      </c>
      <c r="Q54" s="3"/>
      <c r="R54" s="2"/>
      <c r="S54" s="2"/>
    </row>
    <row r="55" spans="13:19" x14ac:dyDescent="0.25">
      <c r="M55" s="2"/>
      <c r="N55" s="3"/>
      <c r="O55" s="3"/>
      <c r="P55" s="3"/>
      <c r="Q55" s="3"/>
      <c r="R55" s="2"/>
      <c r="S55" s="2"/>
    </row>
    <row r="56" spans="13:19" x14ac:dyDescent="0.25">
      <c r="M56" s="2"/>
      <c r="N56" s="3"/>
      <c r="O56" s="3"/>
      <c r="P56" s="3"/>
      <c r="Q56" s="3"/>
      <c r="R56" s="2"/>
      <c r="S56" s="2"/>
    </row>
    <row r="57" spans="13:19" x14ac:dyDescent="0.25">
      <c r="M57" s="2"/>
      <c r="N57" s="2"/>
      <c r="O57" s="2"/>
      <c r="P57" s="2"/>
      <c r="Q57" s="2"/>
      <c r="R57" s="2"/>
      <c r="S57" s="2"/>
    </row>
    <row r="58" spans="13:19" x14ac:dyDescent="0.25">
      <c r="M58" s="2"/>
      <c r="N58" s="2"/>
      <c r="O58" s="2"/>
      <c r="P58" s="2"/>
      <c r="Q58" s="2"/>
      <c r="R58" s="2"/>
      <c r="S58" s="2"/>
    </row>
    <row r="59" spans="13:19" x14ac:dyDescent="0.25">
      <c r="M59" s="2"/>
      <c r="N59" s="2"/>
      <c r="O59" s="2"/>
      <c r="P59" s="2"/>
      <c r="Q59" s="2"/>
      <c r="R59" s="2"/>
      <c r="S59" s="2"/>
    </row>
    <row r="60" spans="13:19" x14ac:dyDescent="0.25">
      <c r="M60" s="2"/>
      <c r="N60" s="2"/>
      <c r="O60" s="2"/>
      <c r="P60" s="2"/>
      <c r="Q60" s="2"/>
      <c r="R60" s="2"/>
      <c r="S60" s="2"/>
    </row>
    <row r="61" spans="13:19" x14ac:dyDescent="0.25">
      <c r="M61" s="2"/>
      <c r="N61" s="2"/>
      <c r="O61" s="2"/>
      <c r="P61" s="2"/>
      <c r="Q61" s="2"/>
      <c r="R61" s="2"/>
      <c r="S61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9"/>
  <sheetViews>
    <sheetView showGridLines="0" workbookViewId="0">
      <selection activeCell="X76" sqref="X76"/>
    </sheetView>
  </sheetViews>
  <sheetFormatPr defaultRowHeight="15" x14ac:dyDescent="0.25"/>
  <sheetData>
    <row r="2" spans="1:23" ht="27.75" customHeight="1" x14ac:dyDescent="0.35">
      <c r="A2" s="35" t="s">
        <v>70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19"/>
    </row>
    <row r="5" spans="1:23" x14ac:dyDescent="0.25">
      <c r="M5" s="2"/>
      <c r="N5" s="2"/>
      <c r="O5" s="2"/>
      <c r="P5" s="2"/>
      <c r="Q5" s="2"/>
      <c r="R5" s="2"/>
      <c r="S5" s="2"/>
      <c r="T5" s="2"/>
      <c r="U5" s="2"/>
    </row>
    <row r="6" spans="1:23" x14ac:dyDescent="0.25">
      <c r="M6" s="2"/>
      <c r="N6" s="2"/>
      <c r="O6" s="2"/>
      <c r="P6" s="2"/>
      <c r="Q6" s="2"/>
      <c r="R6" s="2"/>
      <c r="S6" s="2"/>
      <c r="T6" s="2"/>
      <c r="U6" s="2"/>
    </row>
    <row r="7" spans="1:23" x14ac:dyDescent="0.25">
      <c r="M7" s="2"/>
      <c r="N7" s="2"/>
      <c r="O7" s="2"/>
      <c r="P7" s="2"/>
      <c r="Q7" s="2"/>
      <c r="R7" s="2"/>
      <c r="S7" s="2"/>
      <c r="T7" s="2"/>
      <c r="U7" s="2"/>
      <c r="V7" s="2"/>
    </row>
    <row r="8" spans="1:23" x14ac:dyDescent="0.25"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x14ac:dyDescent="0.25">
      <c r="M9" s="2"/>
      <c r="N9" s="3"/>
      <c r="O9" s="3"/>
      <c r="P9" s="3"/>
      <c r="Q9" s="3"/>
      <c r="R9" s="3"/>
      <c r="S9" s="3"/>
      <c r="T9" s="3"/>
      <c r="U9" s="2"/>
      <c r="V9" s="2"/>
      <c r="W9" s="2"/>
    </row>
    <row r="10" spans="1:23" x14ac:dyDescent="0.25">
      <c r="M10" s="2"/>
      <c r="N10" s="3"/>
      <c r="O10" s="3"/>
      <c r="P10" s="3"/>
      <c r="Q10" s="3"/>
      <c r="R10" s="3"/>
      <c r="S10" s="3"/>
      <c r="T10" s="3"/>
      <c r="U10" s="2"/>
      <c r="V10" s="2"/>
      <c r="W10" s="2"/>
    </row>
    <row r="11" spans="1:23" x14ac:dyDescent="0.25">
      <c r="M11" s="2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2"/>
      <c r="V11" s="2"/>
      <c r="W11" s="2"/>
    </row>
    <row r="12" spans="1:23" x14ac:dyDescent="0.25">
      <c r="M12" s="2"/>
      <c r="N12" s="23">
        <v>1</v>
      </c>
      <c r="O12" s="4">
        <v>4.4999999999999998E-2</v>
      </c>
      <c r="P12" s="4">
        <v>0.13600000000000001</v>
      </c>
      <c r="Q12" s="4">
        <v>0.22700000000000001</v>
      </c>
      <c r="R12" s="4">
        <v>0.36399999999999999</v>
      </c>
      <c r="S12" s="4">
        <v>0.22700000000000001</v>
      </c>
      <c r="T12" s="24">
        <f>(1*1+3*2+5*3+8*4+5*5)/22</f>
        <v>3.5909090909090908</v>
      </c>
      <c r="U12" s="2"/>
      <c r="V12" s="2"/>
      <c r="W12" s="2"/>
    </row>
    <row r="13" spans="1:23" x14ac:dyDescent="0.25">
      <c r="M13" s="2"/>
      <c r="N13" s="3">
        <v>2</v>
      </c>
      <c r="O13" s="4">
        <v>4.4999999999999998E-2</v>
      </c>
      <c r="P13" s="4">
        <v>0.182</v>
      </c>
      <c r="Q13" s="4">
        <v>0.22700000000000001</v>
      </c>
      <c r="R13" s="4">
        <v>0.22700000000000001</v>
      </c>
      <c r="S13" s="4">
        <v>0.318</v>
      </c>
      <c r="T13" s="24">
        <f>(1*1+4*2+5*3+5*4+7*5)/22</f>
        <v>3.5909090909090908</v>
      </c>
      <c r="U13" s="2"/>
      <c r="V13" s="2"/>
      <c r="W13" s="2"/>
    </row>
    <row r="14" spans="1:23" x14ac:dyDescent="0.25">
      <c r="M14" s="2"/>
      <c r="N14" s="3">
        <v>3</v>
      </c>
      <c r="O14" s="4">
        <v>4.8000000000000001E-2</v>
      </c>
      <c r="P14" s="4">
        <v>9.5000000000000001E-2</v>
      </c>
      <c r="Q14" s="4">
        <v>4.8000000000000001E-2</v>
      </c>
      <c r="R14" s="4">
        <v>0.23799999999999999</v>
      </c>
      <c r="S14" s="4">
        <v>0.57099999999999995</v>
      </c>
      <c r="T14" s="24">
        <f>(1*1+2*2+1*3+5*4+12*5)/21</f>
        <v>4.1904761904761907</v>
      </c>
      <c r="U14" s="2"/>
      <c r="V14" s="2"/>
      <c r="W14" s="2"/>
    </row>
    <row r="15" spans="1:23" x14ac:dyDescent="0.25">
      <c r="M15" s="2"/>
      <c r="N15" s="3"/>
      <c r="O15" s="3"/>
      <c r="P15" s="3"/>
      <c r="Q15" s="3"/>
      <c r="R15" s="3"/>
      <c r="S15" s="3"/>
      <c r="T15" s="3"/>
      <c r="U15" s="2"/>
      <c r="V15" s="2"/>
      <c r="W15" s="2"/>
    </row>
    <row r="16" spans="1:23" x14ac:dyDescent="0.25">
      <c r="M16" s="2"/>
      <c r="N16" s="3"/>
      <c r="O16" s="3"/>
      <c r="P16" s="3"/>
      <c r="Q16" s="3"/>
      <c r="R16" s="3"/>
      <c r="S16" s="3"/>
      <c r="T16" s="3"/>
      <c r="U16" s="2"/>
      <c r="V16" s="2"/>
      <c r="W16" s="2"/>
    </row>
    <row r="17" spans="13:23" x14ac:dyDescent="0.25"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3:23" x14ac:dyDescent="0.25"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3:23" x14ac:dyDescent="0.25">
      <c r="N19" s="2"/>
      <c r="O19" s="2"/>
      <c r="P19" s="2"/>
      <c r="Q19" s="2"/>
      <c r="R19" s="2"/>
      <c r="S19" s="2"/>
      <c r="T19" s="2"/>
      <c r="U19" s="2"/>
    </row>
    <row r="34" spans="13:23" x14ac:dyDescent="0.25"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3:23" x14ac:dyDescent="0.25"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3:23" x14ac:dyDescent="0.25"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3:23" x14ac:dyDescent="0.25"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3:23" x14ac:dyDescent="0.25"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3:23" x14ac:dyDescent="0.25"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3:23" x14ac:dyDescent="0.25"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3:23" x14ac:dyDescent="0.25">
      <c r="M41" s="2"/>
      <c r="N41" s="2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2"/>
      <c r="W41" s="2"/>
    </row>
    <row r="42" spans="13:23" x14ac:dyDescent="0.25">
      <c r="M42" s="2"/>
      <c r="N42" s="2"/>
      <c r="O42" s="23">
        <v>1</v>
      </c>
      <c r="P42" s="4">
        <v>6.2E-2</v>
      </c>
      <c r="Q42" s="4">
        <v>0.188</v>
      </c>
      <c r="R42" s="4">
        <v>0.25</v>
      </c>
      <c r="S42" s="4">
        <v>0.312</v>
      </c>
      <c r="T42" s="4">
        <v>0.188</v>
      </c>
      <c r="U42" s="24">
        <f>(1*1+3*2+4*3+5*4+3*5)/16</f>
        <v>3.375</v>
      </c>
      <c r="V42" s="2"/>
      <c r="W42" s="2"/>
    </row>
    <row r="43" spans="13:23" x14ac:dyDescent="0.25">
      <c r="M43" s="2"/>
      <c r="N43" s="2"/>
      <c r="O43" s="3">
        <v>2</v>
      </c>
      <c r="P43" s="4">
        <v>6.2E-2</v>
      </c>
      <c r="Q43" s="4">
        <v>0.188</v>
      </c>
      <c r="R43" s="4">
        <v>0.125</v>
      </c>
      <c r="S43" s="4">
        <v>0.25</v>
      </c>
      <c r="T43" s="4">
        <v>0.375</v>
      </c>
      <c r="U43" s="24">
        <f>(1*1+3*2+2*3+4*4+6*5)/16</f>
        <v>3.6875</v>
      </c>
      <c r="V43" s="2"/>
      <c r="W43" s="2"/>
    </row>
    <row r="44" spans="13:23" x14ac:dyDescent="0.25">
      <c r="M44" s="2"/>
      <c r="N44" s="2"/>
      <c r="O44" s="3">
        <v>3</v>
      </c>
      <c r="P44" s="4">
        <v>0</v>
      </c>
      <c r="Q44" s="4">
        <v>7.0999999999999994E-2</v>
      </c>
      <c r="R44" s="4">
        <v>7.0999999999999994E-2</v>
      </c>
      <c r="S44" s="4">
        <v>0.214</v>
      </c>
      <c r="T44" s="4">
        <v>0.64300000000000002</v>
      </c>
      <c r="U44" s="24">
        <f>(0*1+1*2+1*3+3*4+9*5)/14</f>
        <v>4.4285714285714288</v>
      </c>
      <c r="V44" s="2"/>
      <c r="W44" s="2"/>
    </row>
    <row r="45" spans="13:23" x14ac:dyDescent="0.25"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3:23" x14ac:dyDescent="0.25"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3:23" x14ac:dyDescent="0.25"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3:23" x14ac:dyDescent="0.25"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3:23" x14ac:dyDescent="0.25"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7"/>
  <sheetViews>
    <sheetView showGridLines="0" zoomScaleNormal="100" workbookViewId="0">
      <selection activeCell="AG107" sqref="AG107"/>
    </sheetView>
  </sheetViews>
  <sheetFormatPr defaultRowHeight="15" x14ac:dyDescent="0.25"/>
  <sheetData>
    <row r="2" spans="1:21" ht="31.5" customHeight="1" x14ac:dyDescent="0.35">
      <c r="A2" s="35" t="s">
        <v>71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21" x14ac:dyDescent="0.25">
      <c r="L3" s="2"/>
      <c r="M3" s="2"/>
      <c r="N3" s="2"/>
      <c r="O3" s="2"/>
      <c r="P3" s="2"/>
      <c r="Q3" s="2"/>
      <c r="R3" s="2"/>
      <c r="S3" s="2"/>
    </row>
    <row r="4" spans="1:21" x14ac:dyDescent="0.25">
      <c r="L4" s="2"/>
      <c r="M4" s="2"/>
      <c r="N4" s="2"/>
      <c r="O4" s="2"/>
      <c r="P4" s="2"/>
      <c r="Q4" s="2"/>
      <c r="R4" s="2"/>
      <c r="S4" s="2"/>
    </row>
    <row r="5" spans="1:21" x14ac:dyDescent="0.25">
      <c r="L5" s="2"/>
      <c r="M5" s="2"/>
      <c r="N5" s="2"/>
      <c r="O5" s="2"/>
      <c r="P5" s="2"/>
      <c r="Q5" s="2"/>
      <c r="R5" s="2"/>
      <c r="S5" s="2"/>
    </row>
    <row r="6" spans="1:21" x14ac:dyDescent="0.25">
      <c r="J6" s="2"/>
      <c r="K6" s="2"/>
      <c r="L6" s="3"/>
      <c r="M6" s="3"/>
      <c r="N6" s="3"/>
      <c r="O6" s="3"/>
      <c r="P6" s="3"/>
      <c r="Q6" s="3"/>
      <c r="R6" s="3"/>
      <c r="S6" s="3"/>
      <c r="T6" s="2"/>
    </row>
    <row r="7" spans="1:21" x14ac:dyDescent="0.25">
      <c r="J7" s="2"/>
      <c r="K7" s="2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 x14ac:dyDescent="0.25">
      <c r="J8" s="2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x14ac:dyDescent="0.25">
      <c r="J9" s="2"/>
      <c r="K9" s="3"/>
      <c r="L9" s="3"/>
      <c r="M9" s="3"/>
      <c r="N9" s="3"/>
      <c r="O9" s="3"/>
      <c r="P9" s="3"/>
      <c r="Q9" s="3"/>
      <c r="R9" s="3"/>
      <c r="S9" s="3"/>
      <c r="T9" s="3"/>
      <c r="U9" s="3"/>
    </row>
    <row r="10" spans="1:21" x14ac:dyDescent="0.25">
      <c r="J10" s="2"/>
      <c r="K10" s="3"/>
      <c r="L10" s="3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3"/>
      <c r="U10" s="3"/>
    </row>
    <row r="11" spans="1:21" x14ac:dyDescent="0.25">
      <c r="J11" s="2"/>
      <c r="K11" s="3"/>
      <c r="L11" s="3"/>
      <c r="M11" s="23">
        <v>1</v>
      </c>
      <c r="N11" s="4">
        <v>0</v>
      </c>
      <c r="O11" s="4">
        <v>0.23499999999999999</v>
      </c>
      <c r="P11" s="4">
        <v>0</v>
      </c>
      <c r="Q11" s="4">
        <v>0.23499999999999999</v>
      </c>
      <c r="R11" s="4">
        <v>0.52900000000000003</v>
      </c>
      <c r="S11" s="24">
        <f>(0*1+4*2+0*3+4*4+9*5)/17</f>
        <v>4.0588235294117645</v>
      </c>
      <c r="T11" s="3"/>
      <c r="U11" s="3"/>
    </row>
    <row r="12" spans="1:21" x14ac:dyDescent="0.25">
      <c r="J12" s="2"/>
      <c r="K12" s="3"/>
      <c r="L12" s="3"/>
      <c r="M12" s="3">
        <v>2</v>
      </c>
      <c r="N12" s="4">
        <v>0</v>
      </c>
      <c r="O12" s="4">
        <v>0.105</v>
      </c>
      <c r="P12" s="4">
        <v>0.316</v>
      </c>
      <c r="Q12" s="4">
        <v>0.316</v>
      </c>
      <c r="R12" s="4">
        <v>0.26300000000000001</v>
      </c>
      <c r="S12" s="24">
        <f>(0*1+2*2+6*3+6*4+5*5)/19</f>
        <v>3.736842105263158</v>
      </c>
      <c r="T12" s="3"/>
      <c r="U12" s="3"/>
    </row>
    <row r="13" spans="1:21" x14ac:dyDescent="0.25">
      <c r="J13" s="2"/>
      <c r="K13" s="3"/>
      <c r="L13" s="3"/>
      <c r="M13" s="3">
        <v>3</v>
      </c>
      <c r="N13" s="4">
        <v>0.13300000000000001</v>
      </c>
      <c r="O13" s="4">
        <v>0.13300000000000001</v>
      </c>
      <c r="P13" s="4">
        <v>0.13300000000000001</v>
      </c>
      <c r="Q13" s="4">
        <v>0.33300000000000002</v>
      </c>
      <c r="R13" s="4">
        <v>0.26700000000000002</v>
      </c>
      <c r="S13" s="24">
        <f>(2*1+2*2+2*3+5*4+4*5)/15</f>
        <v>3.4666666666666668</v>
      </c>
      <c r="T13" s="3"/>
      <c r="U13" s="3"/>
    </row>
    <row r="14" spans="1:21" x14ac:dyDescent="0.25">
      <c r="J14" s="2"/>
      <c r="K14" s="3"/>
      <c r="L14" s="3"/>
      <c r="M14" s="3">
        <v>4</v>
      </c>
      <c r="N14" s="4">
        <v>0</v>
      </c>
      <c r="O14" s="4">
        <v>5.6000000000000001E-2</v>
      </c>
      <c r="P14" s="4">
        <v>0.16700000000000001</v>
      </c>
      <c r="Q14" s="4">
        <v>0.27800000000000002</v>
      </c>
      <c r="R14" s="4">
        <v>0.5</v>
      </c>
      <c r="S14" s="24">
        <f>(0*1+1*2+3*3+5*4+9*5)/18</f>
        <v>4.2222222222222223</v>
      </c>
      <c r="T14" s="3"/>
      <c r="U14" s="3"/>
    </row>
    <row r="15" spans="1:21" x14ac:dyDescent="0.25">
      <c r="J15" s="2"/>
      <c r="K15" s="3"/>
      <c r="L15" s="3"/>
      <c r="M15" s="3">
        <v>5</v>
      </c>
      <c r="N15" s="4">
        <v>0.05</v>
      </c>
      <c r="O15" s="4">
        <v>0.2</v>
      </c>
      <c r="P15" s="4">
        <v>0.2</v>
      </c>
      <c r="Q15" s="4">
        <v>0.25</v>
      </c>
      <c r="R15" s="4">
        <v>0.3</v>
      </c>
      <c r="S15" s="24">
        <f>(1*1+4*2+4*3+5*4+6*5)/20</f>
        <v>3.55</v>
      </c>
      <c r="T15" s="3"/>
      <c r="U15" s="3"/>
    </row>
    <row r="16" spans="1:21" x14ac:dyDescent="0.25">
      <c r="J16" s="2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10:20" x14ac:dyDescent="0.25">
      <c r="J17" s="2"/>
      <c r="K17" s="2"/>
      <c r="L17" s="3"/>
      <c r="M17" s="3"/>
      <c r="N17" s="3"/>
      <c r="O17" s="3"/>
      <c r="P17" s="3"/>
      <c r="Q17" s="3"/>
      <c r="R17" s="3"/>
      <c r="S17" s="3"/>
      <c r="T17" s="2"/>
    </row>
    <row r="18" spans="10:20" x14ac:dyDescent="0.25"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0:20" x14ac:dyDescent="0.25"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0:20" x14ac:dyDescent="0.25"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0:20" x14ac:dyDescent="0.25">
      <c r="J21" s="2"/>
      <c r="K21" s="2"/>
      <c r="L21" s="2"/>
      <c r="M21" s="2"/>
      <c r="N21" s="2"/>
      <c r="O21" s="2"/>
      <c r="P21" s="2"/>
      <c r="Q21" s="2"/>
      <c r="R21" s="2"/>
      <c r="S21" s="2"/>
    </row>
    <row r="39" spans="14:26" x14ac:dyDescent="0.25">
      <c r="O39" s="2"/>
      <c r="P39" s="2"/>
      <c r="Q39" s="2"/>
      <c r="R39" s="2"/>
      <c r="S39" s="2"/>
      <c r="T39" s="2"/>
      <c r="U39" s="2"/>
      <c r="V39" s="2"/>
      <c r="W39" s="2"/>
    </row>
    <row r="40" spans="14:26" x14ac:dyDescent="0.25"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6" x14ac:dyDescent="0.25"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4:26" x14ac:dyDescent="0.25"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4:26" x14ac:dyDescent="0.25"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4:26" x14ac:dyDescent="0.25"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3"/>
    </row>
    <row r="46" spans="14:26" x14ac:dyDescent="0.25"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3"/>
    </row>
    <row r="47" spans="14:26" x14ac:dyDescent="0.25"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3"/>
    </row>
    <row r="48" spans="14:26" x14ac:dyDescent="0.25">
      <c r="N48" s="2"/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2"/>
      <c r="X48" s="2"/>
      <c r="Y48" s="2"/>
      <c r="Z48" s="3"/>
    </row>
    <row r="49" spans="14:26" x14ac:dyDescent="0.25">
      <c r="N49" s="2"/>
      <c r="O49" s="2"/>
      <c r="P49" s="23">
        <v>1</v>
      </c>
      <c r="Q49" s="4">
        <v>0</v>
      </c>
      <c r="R49" s="4">
        <v>0.16700000000000001</v>
      </c>
      <c r="S49" s="4">
        <v>0</v>
      </c>
      <c r="T49" s="4">
        <v>0.25</v>
      </c>
      <c r="U49" s="4">
        <v>0.58299999999999996</v>
      </c>
      <c r="V49" s="24">
        <f>(0*1+2*2+0*3+3*4+7*5)/12</f>
        <v>4.25</v>
      </c>
      <c r="W49" s="2"/>
      <c r="X49" s="2"/>
      <c r="Y49" s="2"/>
      <c r="Z49" s="3"/>
    </row>
    <row r="50" spans="14:26" x14ac:dyDescent="0.25">
      <c r="N50" s="2"/>
      <c r="O50" s="2"/>
      <c r="P50" s="3">
        <v>2</v>
      </c>
      <c r="Q50" s="4">
        <v>0</v>
      </c>
      <c r="R50" s="4">
        <v>6.7000000000000004E-2</v>
      </c>
      <c r="S50" s="4">
        <v>0.33300000000000002</v>
      </c>
      <c r="T50" s="4">
        <v>0.26700000000000002</v>
      </c>
      <c r="U50" s="4">
        <v>0.33300000000000002</v>
      </c>
      <c r="V50" s="24">
        <f>(0*1+1*2+5*3+4*4+5*5)/15</f>
        <v>3.8666666666666667</v>
      </c>
      <c r="W50" s="2"/>
      <c r="X50" s="2"/>
      <c r="Y50" s="2"/>
      <c r="Z50" s="3"/>
    </row>
    <row r="51" spans="14:26" x14ac:dyDescent="0.25">
      <c r="N51" s="2"/>
      <c r="O51" s="2"/>
      <c r="P51" s="3">
        <v>3</v>
      </c>
      <c r="Q51" s="4">
        <v>0.182</v>
      </c>
      <c r="R51" s="4">
        <v>9.0999999999999998E-2</v>
      </c>
      <c r="S51" s="4">
        <v>9.0999999999999998E-2</v>
      </c>
      <c r="T51" s="4">
        <v>0.36399999999999999</v>
      </c>
      <c r="U51" s="4">
        <v>0.27300000000000002</v>
      </c>
      <c r="V51" s="24">
        <f>(2*1+1*2+1*3+4*4+3*5)/11</f>
        <v>3.4545454545454546</v>
      </c>
      <c r="W51" s="2"/>
      <c r="X51" s="2"/>
      <c r="Y51" s="2"/>
      <c r="Z51" s="3"/>
    </row>
    <row r="52" spans="14:26" x14ac:dyDescent="0.25">
      <c r="N52" s="2"/>
      <c r="O52" s="2"/>
      <c r="P52" s="3">
        <v>4</v>
      </c>
      <c r="Q52" s="4">
        <v>0</v>
      </c>
      <c r="R52" s="4">
        <v>0</v>
      </c>
      <c r="S52" s="4">
        <v>0.154</v>
      </c>
      <c r="T52" s="4">
        <v>0.308</v>
      </c>
      <c r="U52" s="4">
        <v>0.53800000000000003</v>
      </c>
      <c r="V52" s="24">
        <f>(0*1+0*2+2*3+4*4+7*5)/13</f>
        <v>4.384615384615385</v>
      </c>
      <c r="W52" s="2"/>
      <c r="X52" s="2"/>
      <c r="Y52" s="2"/>
      <c r="Z52" s="3"/>
    </row>
    <row r="53" spans="14:26" x14ac:dyDescent="0.25">
      <c r="N53" s="2"/>
      <c r="O53" s="2"/>
      <c r="P53" s="3">
        <v>5</v>
      </c>
      <c r="Q53" s="4">
        <v>0</v>
      </c>
      <c r="R53" s="4">
        <v>0.2</v>
      </c>
      <c r="S53" s="4">
        <v>0.2</v>
      </c>
      <c r="T53" s="4">
        <v>0.26700000000000002</v>
      </c>
      <c r="U53" s="4">
        <v>0.33300000000000002</v>
      </c>
      <c r="V53" s="24">
        <f>(0*1+3*2+3*3+4*4+5*5)/15</f>
        <v>3.7333333333333334</v>
      </c>
      <c r="W53" s="2"/>
      <c r="X53" s="2"/>
      <c r="Y53" s="2"/>
      <c r="Z53" s="3"/>
    </row>
    <row r="54" spans="14:26" x14ac:dyDescent="0.25">
      <c r="N54" s="2"/>
      <c r="O54" s="2"/>
      <c r="P54" s="3"/>
      <c r="Q54" s="3"/>
      <c r="R54" s="3"/>
      <c r="S54" s="3"/>
      <c r="T54" s="3"/>
      <c r="U54" s="3"/>
      <c r="V54" s="3"/>
      <c r="W54" s="2"/>
      <c r="X54" s="2"/>
      <c r="Y54" s="2"/>
      <c r="Z54" s="3"/>
    </row>
    <row r="55" spans="14:26" x14ac:dyDescent="0.25">
      <c r="N55" s="2"/>
      <c r="O55" s="2"/>
      <c r="P55" s="3"/>
      <c r="Q55" s="3"/>
      <c r="R55" s="3"/>
      <c r="S55" s="3"/>
      <c r="T55" s="3"/>
      <c r="U55" s="3"/>
      <c r="V55" s="3"/>
      <c r="W55" s="2"/>
      <c r="X55" s="2"/>
      <c r="Y55" s="2"/>
      <c r="Z55" s="3"/>
    </row>
    <row r="56" spans="14:26" x14ac:dyDescent="0.25"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3"/>
    </row>
    <row r="57" spans="14:26" x14ac:dyDescent="0.25">
      <c r="N57" s="2"/>
      <c r="O57" s="2"/>
      <c r="P57" s="2"/>
      <c r="Q57" s="2"/>
      <c r="R57" s="2"/>
      <c r="S57" s="2"/>
      <c r="T57" s="2"/>
      <c r="U57" s="2"/>
      <c r="V57" s="2"/>
      <c r="W57" s="2"/>
      <c r="X57" s="3"/>
      <c r="Y57" s="3"/>
      <c r="Z57" s="3"/>
    </row>
    <row r="58" spans="14:26" x14ac:dyDescent="0.25">
      <c r="O58" s="2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4:26" x14ac:dyDescent="0.25">
      <c r="O59" s="2"/>
      <c r="P59" s="2"/>
      <c r="Q59" s="2"/>
      <c r="R59" s="2"/>
      <c r="S59" s="2"/>
      <c r="T59" s="2"/>
      <c r="U59" s="2"/>
      <c r="V59" s="2"/>
      <c r="W59" s="2"/>
      <c r="X59" s="2"/>
    </row>
    <row r="70" spans="15:25" x14ac:dyDescent="0.25">
      <c r="P70" s="2"/>
      <c r="Q70" s="2"/>
      <c r="R70" s="2"/>
      <c r="S70" s="2"/>
      <c r="T70" s="2"/>
      <c r="U70" s="2"/>
      <c r="V70" s="2"/>
      <c r="W70" s="2"/>
      <c r="X70" s="2"/>
    </row>
    <row r="71" spans="15:25" x14ac:dyDescent="0.25">
      <c r="P71" s="2"/>
      <c r="Q71" s="2"/>
      <c r="R71" s="2"/>
      <c r="S71" s="2"/>
      <c r="T71" s="2"/>
      <c r="U71" s="2"/>
      <c r="V71" s="2"/>
      <c r="W71" s="2"/>
      <c r="X71" s="2"/>
    </row>
    <row r="72" spans="15:25" x14ac:dyDescent="0.25"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5:25" x14ac:dyDescent="0.25"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5:25" x14ac:dyDescent="0.25">
      <c r="O74" s="3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5:25" x14ac:dyDescent="0.25">
      <c r="O75" s="3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5:25" x14ac:dyDescent="0.25">
      <c r="O76" s="3"/>
      <c r="P76" s="3"/>
      <c r="Q76" s="3"/>
      <c r="R76" s="3" t="s">
        <v>11</v>
      </c>
      <c r="S76" s="3" t="s">
        <v>12</v>
      </c>
      <c r="T76" s="3" t="s">
        <v>13</v>
      </c>
      <c r="U76" s="3" t="s">
        <v>14</v>
      </c>
      <c r="V76" s="3" t="s">
        <v>15</v>
      </c>
      <c r="W76" s="3"/>
      <c r="X76" s="2"/>
      <c r="Y76" s="2"/>
    </row>
    <row r="77" spans="15:25" x14ac:dyDescent="0.25">
      <c r="O77" s="3"/>
      <c r="P77" s="3"/>
      <c r="Q77" s="3" t="s">
        <v>6</v>
      </c>
      <c r="R77" s="4">
        <f>8/R83</f>
        <v>0.42105263157894735</v>
      </c>
      <c r="S77" s="4">
        <v>0.158</v>
      </c>
      <c r="T77" s="4">
        <v>0.316</v>
      </c>
      <c r="U77" s="4">
        <v>0.111</v>
      </c>
      <c r="V77" s="4">
        <v>0</v>
      </c>
      <c r="W77" s="3"/>
      <c r="X77" s="2"/>
      <c r="Y77" s="2"/>
    </row>
    <row r="78" spans="15:25" x14ac:dyDescent="0.25">
      <c r="O78" s="3"/>
      <c r="P78" s="3"/>
      <c r="Q78" s="3" t="s">
        <v>7</v>
      </c>
      <c r="R78" s="4">
        <f>4/R83</f>
        <v>0.21052631578947367</v>
      </c>
      <c r="S78" s="4">
        <v>0.21099999999999999</v>
      </c>
      <c r="T78" s="4">
        <v>0.158</v>
      </c>
      <c r="U78" s="4">
        <v>0.27800000000000002</v>
      </c>
      <c r="V78" s="4">
        <v>0</v>
      </c>
      <c r="W78" s="3"/>
      <c r="X78" s="2"/>
      <c r="Y78" s="2"/>
    </row>
    <row r="79" spans="15:25" x14ac:dyDescent="0.25">
      <c r="O79" s="3"/>
      <c r="P79" s="3"/>
      <c r="Q79" s="3" t="s">
        <v>8</v>
      </c>
      <c r="R79" s="4">
        <f>1/R83</f>
        <v>5.2631578947368418E-2</v>
      </c>
      <c r="S79" s="4">
        <v>0.316</v>
      </c>
      <c r="T79" s="4">
        <v>0.158</v>
      </c>
      <c r="U79" s="4">
        <v>0.5</v>
      </c>
      <c r="V79" s="4">
        <v>0</v>
      </c>
      <c r="W79" s="3"/>
      <c r="X79" s="2"/>
      <c r="Y79" s="2"/>
    </row>
    <row r="80" spans="15:25" x14ac:dyDescent="0.25">
      <c r="O80" s="3"/>
      <c r="P80" s="3"/>
      <c r="Q80" s="3" t="s">
        <v>9</v>
      </c>
      <c r="R80" s="4">
        <f>6/R83</f>
        <v>0.31578947368421051</v>
      </c>
      <c r="S80" s="4">
        <v>0.316</v>
      </c>
      <c r="T80" s="4">
        <v>0.36799999999999999</v>
      </c>
      <c r="U80" s="4">
        <v>0</v>
      </c>
      <c r="V80" s="4">
        <v>0</v>
      </c>
      <c r="W80" s="3"/>
      <c r="X80" s="2"/>
      <c r="Y80" s="2"/>
    </row>
    <row r="81" spans="15:25" x14ac:dyDescent="0.25">
      <c r="O81" s="3"/>
      <c r="P81" s="3"/>
      <c r="Q81" s="3" t="s">
        <v>10</v>
      </c>
      <c r="R81" s="4">
        <f>0/R83</f>
        <v>0</v>
      </c>
      <c r="S81" s="4">
        <v>0</v>
      </c>
      <c r="T81" s="4">
        <v>0</v>
      </c>
      <c r="U81" s="4">
        <v>0.111</v>
      </c>
      <c r="V81" s="4">
        <v>1</v>
      </c>
      <c r="W81" s="3"/>
      <c r="X81" s="2"/>
      <c r="Y81" s="2"/>
    </row>
    <row r="82" spans="15:25" x14ac:dyDescent="0.25">
      <c r="O82" s="3"/>
      <c r="P82" s="3"/>
      <c r="Q82" s="3"/>
      <c r="R82" s="3"/>
      <c r="S82" s="3"/>
      <c r="T82" s="3"/>
      <c r="U82" s="3"/>
      <c r="V82" s="3"/>
      <c r="W82" s="3"/>
      <c r="X82" s="2"/>
      <c r="Y82" s="2"/>
    </row>
    <row r="83" spans="15:25" x14ac:dyDescent="0.25">
      <c r="O83" s="3"/>
      <c r="P83" s="3"/>
      <c r="Q83" s="3"/>
      <c r="R83" s="3">
        <v>19</v>
      </c>
      <c r="S83" s="3"/>
      <c r="T83" s="3"/>
      <c r="U83" s="3"/>
      <c r="V83" s="3"/>
      <c r="W83" s="3"/>
      <c r="X83" s="2"/>
      <c r="Y83" s="2"/>
    </row>
    <row r="84" spans="15:25" x14ac:dyDescent="0.25">
      <c r="O84" s="3"/>
      <c r="P84" s="3"/>
      <c r="Q84" s="3"/>
      <c r="R84" s="3"/>
      <c r="S84" s="3"/>
      <c r="T84" s="3"/>
      <c r="U84" s="3"/>
      <c r="V84" s="3"/>
      <c r="W84" s="3"/>
      <c r="X84" s="2"/>
      <c r="Y84" s="2"/>
    </row>
    <row r="85" spans="15:25" x14ac:dyDescent="0.25">
      <c r="O85" s="3"/>
      <c r="P85" s="3"/>
      <c r="Q85" s="3"/>
      <c r="R85" s="3"/>
      <c r="S85" s="3"/>
      <c r="T85" s="3"/>
      <c r="U85" s="3"/>
      <c r="V85" s="3"/>
      <c r="W85" s="3"/>
      <c r="X85" s="2"/>
      <c r="Y85" s="2"/>
    </row>
    <row r="86" spans="15:25" x14ac:dyDescent="0.25">
      <c r="O86" s="3"/>
      <c r="P86" s="3"/>
      <c r="Q86" s="3"/>
      <c r="R86" s="3"/>
      <c r="S86" s="3"/>
      <c r="T86" s="3"/>
      <c r="U86" s="3"/>
      <c r="V86" s="3"/>
      <c r="W86" s="3"/>
      <c r="X86" s="2"/>
      <c r="Y86" s="2"/>
    </row>
    <row r="87" spans="15:25" x14ac:dyDescent="0.25"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</sheetData>
  <mergeCells count="2">
    <mergeCell ref="A2:K2"/>
    <mergeCell ref="L2:N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1:Z51"/>
  <sheetViews>
    <sheetView showGridLines="0" workbookViewId="0">
      <selection activeCell="Z79" sqref="Z79"/>
    </sheetView>
  </sheetViews>
  <sheetFormatPr defaultRowHeight="15" x14ac:dyDescent="0.25"/>
  <sheetData>
    <row r="1" spans="13:2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3:25" x14ac:dyDescent="0.25"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3:25" x14ac:dyDescent="0.25"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3:25" x14ac:dyDescent="0.25"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3:25" x14ac:dyDescent="0.25">
      <c r="M5" s="2"/>
      <c r="N5" s="2"/>
      <c r="O5" s="2"/>
      <c r="P5" s="3"/>
      <c r="Q5" s="3"/>
      <c r="R5" s="3"/>
      <c r="S5" s="3"/>
      <c r="T5" s="3"/>
      <c r="U5" s="3"/>
      <c r="V5" s="3"/>
      <c r="W5" s="2"/>
      <c r="X5" s="2"/>
      <c r="Y5" s="2"/>
    </row>
    <row r="6" spans="13:25" x14ac:dyDescent="0.25">
      <c r="M6" s="2"/>
      <c r="N6" s="2"/>
      <c r="O6" s="2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2"/>
      <c r="X6" s="2"/>
      <c r="Y6" s="2"/>
    </row>
    <row r="7" spans="13:25" x14ac:dyDescent="0.25">
      <c r="M7" s="2"/>
      <c r="N7" s="2"/>
      <c r="O7" s="2"/>
      <c r="P7" s="23">
        <v>1</v>
      </c>
      <c r="Q7" s="4">
        <v>0</v>
      </c>
      <c r="R7" s="4">
        <v>0.4</v>
      </c>
      <c r="S7" s="4">
        <v>0.2</v>
      </c>
      <c r="T7" s="4">
        <v>0.12</v>
      </c>
      <c r="U7" s="4">
        <v>0.28000000000000003</v>
      </c>
      <c r="V7" s="24">
        <f>(0*1+10*2+5*3+3*4+7*5)/25</f>
        <v>3.28</v>
      </c>
      <c r="W7" s="2"/>
      <c r="X7" s="2"/>
      <c r="Y7" s="2"/>
    </row>
    <row r="8" spans="13:25" x14ac:dyDescent="0.25">
      <c r="M8" s="2"/>
      <c r="N8" s="2"/>
      <c r="O8" s="2"/>
      <c r="P8" s="3">
        <v>2</v>
      </c>
      <c r="Q8" s="4">
        <v>0.08</v>
      </c>
      <c r="R8" s="4">
        <v>0.16</v>
      </c>
      <c r="S8" s="4">
        <v>0.16</v>
      </c>
      <c r="T8" s="4">
        <v>0.24</v>
      </c>
      <c r="U8" s="4">
        <v>0.36</v>
      </c>
      <c r="V8" s="24">
        <f>(2*1+4*2+4*3+6*4+9*5)/25</f>
        <v>3.64</v>
      </c>
      <c r="W8" s="2"/>
      <c r="X8" s="2"/>
      <c r="Y8" s="2"/>
    </row>
    <row r="9" spans="13:25" x14ac:dyDescent="0.25">
      <c r="M9" s="2"/>
      <c r="N9" s="2"/>
      <c r="O9" s="2"/>
      <c r="P9" s="3">
        <v>3</v>
      </c>
      <c r="Q9" s="4">
        <v>0.16700000000000001</v>
      </c>
      <c r="R9" s="4">
        <v>0.125</v>
      </c>
      <c r="S9" s="4">
        <v>0.20799999999999999</v>
      </c>
      <c r="T9" s="4">
        <v>0.125</v>
      </c>
      <c r="U9" s="4">
        <v>0.375</v>
      </c>
      <c r="V9" s="24">
        <f>(4*1+3*2+5*3+3*4+9*5)/24</f>
        <v>3.4166666666666665</v>
      </c>
      <c r="W9" s="2"/>
      <c r="X9" s="2"/>
      <c r="Y9" s="2"/>
    </row>
    <row r="10" spans="13:25" x14ac:dyDescent="0.25">
      <c r="M10" s="2"/>
      <c r="N10" s="2"/>
      <c r="O10" s="2"/>
      <c r="P10" s="3">
        <v>4</v>
      </c>
      <c r="Q10" s="4">
        <v>0.28599999999999998</v>
      </c>
      <c r="R10" s="4">
        <v>0.14299999999999999</v>
      </c>
      <c r="S10" s="4">
        <v>0.14299999999999999</v>
      </c>
      <c r="T10" s="4">
        <v>0.14299999999999999</v>
      </c>
      <c r="U10" s="4">
        <v>0.28599999999999998</v>
      </c>
      <c r="V10" s="24">
        <f>(4*1+2*2+2*3+2*4+4*5)/14</f>
        <v>3</v>
      </c>
      <c r="W10" s="2"/>
      <c r="X10" s="2"/>
      <c r="Y10" s="2"/>
    </row>
    <row r="11" spans="13:25" x14ac:dyDescent="0.25">
      <c r="M11" s="2"/>
      <c r="N11" s="2"/>
      <c r="O11" s="2"/>
      <c r="P11" s="3"/>
      <c r="Q11" s="3"/>
      <c r="R11" s="3"/>
      <c r="S11" s="3"/>
      <c r="T11" s="3"/>
      <c r="U11" s="3"/>
      <c r="V11" s="3"/>
      <c r="W11" s="2"/>
      <c r="X11" s="2"/>
      <c r="Y11" s="2"/>
    </row>
    <row r="12" spans="13:25" x14ac:dyDescent="0.25"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3:25" x14ac:dyDescent="0.25"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3:25" x14ac:dyDescent="0.25">
      <c r="O14" s="2"/>
      <c r="P14" s="2"/>
      <c r="Q14" s="2"/>
      <c r="R14" s="2"/>
      <c r="S14" s="2"/>
      <c r="T14" s="2"/>
      <c r="U14" s="2"/>
      <c r="V14" s="2"/>
      <c r="W14" s="2"/>
    </row>
    <row r="38" spans="14:26" x14ac:dyDescent="0.25"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4:26" x14ac:dyDescent="0.25"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4:26" x14ac:dyDescent="0.25"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6" x14ac:dyDescent="0.25"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3"/>
      <c r="Z42" s="3"/>
    </row>
    <row r="43" spans="14:26" x14ac:dyDescent="0.25">
      <c r="N43" s="2"/>
      <c r="O43" s="2"/>
      <c r="P43" s="2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2"/>
      <c r="Y43" s="3"/>
      <c r="Z43" s="3"/>
    </row>
    <row r="44" spans="14:26" x14ac:dyDescent="0.25">
      <c r="N44" s="2"/>
      <c r="O44" s="2"/>
      <c r="P44" s="2"/>
      <c r="Q44" s="23">
        <v>1</v>
      </c>
      <c r="R44" s="4">
        <v>0</v>
      </c>
      <c r="S44" s="4">
        <v>0.44400000000000001</v>
      </c>
      <c r="T44" s="4">
        <v>0.16700000000000001</v>
      </c>
      <c r="U44" s="4">
        <v>0.16700000000000001</v>
      </c>
      <c r="V44" s="4">
        <v>0.222</v>
      </c>
      <c r="W44" s="24">
        <f>(0*1+8*2+3*3+3*4+4*5)/18</f>
        <v>3.1666666666666665</v>
      </c>
      <c r="X44" s="2"/>
      <c r="Y44" s="3"/>
      <c r="Z44" s="3"/>
    </row>
    <row r="45" spans="14:26" x14ac:dyDescent="0.25">
      <c r="N45" s="2"/>
      <c r="O45" s="2"/>
      <c r="P45" s="2"/>
      <c r="Q45" s="3">
        <v>2</v>
      </c>
      <c r="R45" s="4">
        <v>0.111</v>
      </c>
      <c r="S45" s="4">
        <v>0.16700000000000001</v>
      </c>
      <c r="T45" s="4">
        <v>0.16700000000000001</v>
      </c>
      <c r="U45" s="4">
        <v>0.222</v>
      </c>
      <c r="V45" s="4">
        <v>0.33300000000000002</v>
      </c>
      <c r="W45" s="24">
        <f>(2*1+3*2+3*3+4*4+6*5)/18</f>
        <v>3.5</v>
      </c>
      <c r="X45" s="2"/>
      <c r="Y45" s="3"/>
      <c r="Z45" s="3"/>
    </row>
    <row r="46" spans="14:26" x14ac:dyDescent="0.25">
      <c r="N46" s="2"/>
      <c r="O46" s="2"/>
      <c r="P46" s="2"/>
      <c r="Q46" s="3">
        <v>3</v>
      </c>
      <c r="R46" s="4">
        <v>0.23499999999999999</v>
      </c>
      <c r="S46" s="4">
        <v>0.17599999999999999</v>
      </c>
      <c r="T46" s="4">
        <v>0.11799999999999999</v>
      </c>
      <c r="U46" s="4">
        <v>0.11799999999999999</v>
      </c>
      <c r="V46" s="4">
        <v>0.35299999999999998</v>
      </c>
      <c r="W46" s="24">
        <f>(4*1+3*2+2*3+2*4+6*5)/17</f>
        <v>3.1764705882352939</v>
      </c>
      <c r="X46" s="2"/>
      <c r="Y46" s="3"/>
      <c r="Z46" s="3"/>
    </row>
    <row r="47" spans="14:26" x14ac:dyDescent="0.25">
      <c r="N47" s="2"/>
      <c r="O47" s="2"/>
      <c r="P47" s="2"/>
      <c r="Q47" s="3">
        <v>4</v>
      </c>
      <c r="R47" s="4">
        <v>0.33300000000000002</v>
      </c>
      <c r="S47" s="4">
        <v>0.16700000000000001</v>
      </c>
      <c r="T47" s="4">
        <v>8.3000000000000004E-2</v>
      </c>
      <c r="U47" s="4">
        <v>8.3000000000000004E-2</v>
      </c>
      <c r="V47" s="4">
        <v>0.33300000000000002</v>
      </c>
      <c r="W47" s="24">
        <f>(4*1+2*2+1*3+1*4+4*5)/12</f>
        <v>2.9166666666666665</v>
      </c>
      <c r="X47" s="2"/>
      <c r="Y47" s="3"/>
      <c r="Z47" s="3"/>
    </row>
    <row r="48" spans="14:26" x14ac:dyDescent="0.25">
      <c r="N48" s="2"/>
      <c r="O48" s="2"/>
      <c r="P48" s="2"/>
      <c r="Q48" s="3"/>
      <c r="R48" s="3"/>
      <c r="S48" s="3"/>
      <c r="T48" s="3"/>
      <c r="U48" s="3"/>
      <c r="V48" s="3"/>
      <c r="W48" s="3"/>
      <c r="X48" s="2"/>
      <c r="Y48" s="3"/>
      <c r="Z48" s="3"/>
    </row>
    <row r="49" spans="14:26" x14ac:dyDescent="0.25">
      <c r="N49" s="2"/>
      <c r="O49" s="2"/>
      <c r="P49" s="2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4:26" x14ac:dyDescent="0.25">
      <c r="O50" s="2"/>
      <c r="P50" s="2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4:26" x14ac:dyDescent="0.25">
      <c r="P51" s="2"/>
      <c r="Q51" s="2"/>
      <c r="R51" s="2"/>
      <c r="S51" s="2"/>
      <c r="T51" s="2"/>
      <c r="U51" s="2"/>
      <c r="V51" s="2"/>
      <c r="W51" s="2"/>
      <c r="X51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T87"/>
  <sheetViews>
    <sheetView showGridLines="0" workbookViewId="0">
      <selection activeCell="Z105" sqref="Z105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36" t="s">
        <v>19</v>
      </c>
      <c r="C4" s="37"/>
      <c r="D4" s="37"/>
      <c r="E4" s="37"/>
      <c r="F4" s="38"/>
    </row>
    <row r="5" spans="2:18" x14ac:dyDescent="0.25">
      <c r="B5" s="5"/>
      <c r="C5" s="6" t="s">
        <v>16</v>
      </c>
      <c r="D5" s="6" t="s">
        <v>17</v>
      </c>
      <c r="E5" s="6" t="s">
        <v>18</v>
      </c>
      <c r="F5" s="7" t="s">
        <v>17</v>
      </c>
    </row>
    <row r="6" spans="2:18" ht="24" x14ac:dyDescent="0.25">
      <c r="B6" s="8" t="s">
        <v>21</v>
      </c>
      <c r="C6" s="11">
        <v>9</v>
      </c>
      <c r="D6" s="12">
        <v>0.28100000000000003</v>
      </c>
      <c r="E6" s="11">
        <v>23</v>
      </c>
      <c r="F6" s="13">
        <v>0.71899999999999997</v>
      </c>
    </row>
    <row r="7" spans="2:18" ht="24" x14ac:dyDescent="0.25">
      <c r="B7" s="9" t="s">
        <v>22</v>
      </c>
      <c r="C7" s="14">
        <v>12</v>
      </c>
      <c r="D7" s="28">
        <v>0.375</v>
      </c>
      <c r="E7" s="14">
        <v>20</v>
      </c>
      <c r="F7" s="29">
        <v>0.625</v>
      </c>
    </row>
    <row r="8" spans="2:18" ht="24" x14ac:dyDescent="0.25">
      <c r="B8" s="8" t="s">
        <v>23</v>
      </c>
      <c r="C8" s="11">
        <v>24</v>
      </c>
      <c r="D8" s="26">
        <v>0.75</v>
      </c>
      <c r="E8" s="11">
        <v>8</v>
      </c>
      <c r="F8" s="27">
        <v>0.25</v>
      </c>
    </row>
    <row r="9" spans="2:18" ht="48" x14ac:dyDescent="0.25">
      <c r="B9" s="9" t="s">
        <v>24</v>
      </c>
      <c r="C9" s="14">
        <v>32</v>
      </c>
      <c r="D9" s="28">
        <v>1</v>
      </c>
      <c r="E9" s="14">
        <v>0</v>
      </c>
      <c r="F9" s="29">
        <v>0</v>
      </c>
    </row>
    <row r="10" spans="2:18" ht="24" x14ac:dyDescent="0.25">
      <c r="B10" s="10" t="s">
        <v>26</v>
      </c>
      <c r="C10" s="15">
        <v>30</v>
      </c>
      <c r="D10" s="16">
        <v>0.93799999999999994</v>
      </c>
      <c r="E10" s="15">
        <v>2</v>
      </c>
      <c r="F10" s="17">
        <v>6.2E-2</v>
      </c>
    </row>
    <row r="13" spans="2:18" x14ac:dyDescent="0.25"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x14ac:dyDescent="0.25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x14ac:dyDescent="0.25">
      <c r="G15" s="2"/>
      <c r="H15" s="2"/>
      <c r="I15" s="3"/>
      <c r="J15" s="3"/>
      <c r="K15" s="3"/>
      <c r="L15" s="3"/>
      <c r="M15" s="3"/>
      <c r="N15" s="3"/>
      <c r="O15" s="3"/>
      <c r="P15" s="3"/>
      <c r="Q15" s="2"/>
      <c r="R15" s="2"/>
    </row>
    <row r="16" spans="2:18" x14ac:dyDescent="0.25">
      <c r="F16" t="s">
        <v>20</v>
      </c>
      <c r="G16" s="2"/>
      <c r="H16" s="2"/>
      <c r="I16" s="3"/>
      <c r="J16" s="3"/>
      <c r="K16" s="3"/>
      <c r="L16" s="3"/>
      <c r="M16" s="3"/>
      <c r="N16" s="3"/>
      <c r="O16" s="3"/>
      <c r="P16" s="3"/>
      <c r="Q16" s="2"/>
      <c r="R16" s="2"/>
    </row>
    <row r="17" spans="7:18" x14ac:dyDescent="0.25">
      <c r="G17" s="2"/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3"/>
      <c r="Q17" s="2"/>
      <c r="R17" s="2"/>
    </row>
    <row r="18" spans="7:18" x14ac:dyDescent="0.25">
      <c r="G18" s="2"/>
      <c r="H18" s="2"/>
      <c r="I18" s="23">
        <v>1</v>
      </c>
      <c r="J18" s="4">
        <v>0</v>
      </c>
      <c r="K18" s="4">
        <v>8.6999999999999994E-2</v>
      </c>
      <c r="L18" s="4">
        <v>8.6999999999999994E-2</v>
      </c>
      <c r="M18" s="4">
        <v>0.26100000000000001</v>
      </c>
      <c r="N18" s="4">
        <v>0.56499999999999995</v>
      </c>
      <c r="O18" s="24">
        <f>(0*1+2*2+2*3+6*4+13*5)/23</f>
        <v>4.3043478260869561</v>
      </c>
      <c r="P18" s="3"/>
      <c r="Q18" s="2"/>
      <c r="R18" s="2"/>
    </row>
    <row r="19" spans="7:18" x14ac:dyDescent="0.25">
      <c r="G19" s="2"/>
      <c r="H19" s="2"/>
      <c r="I19" s="3">
        <v>2</v>
      </c>
      <c r="J19" s="4">
        <v>0.13</v>
      </c>
      <c r="K19" s="4">
        <v>0</v>
      </c>
      <c r="L19" s="4">
        <v>4.2999999999999997E-2</v>
      </c>
      <c r="M19" s="4">
        <v>0.217</v>
      </c>
      <c r="N19" s="4">
        <v>0.60899999999999999</v>
      </c>
      <c r="O19" s="24">
        <f>(3*1+0*2+1*3+5*4+14*5)/23</f>
        <v>4.1739130434782608</v>
      </c>
      <c r="P19" s="3"/>
      <c r="Q19" s="2"/>
      <c r="R19" s="2"/>
    </row>
    <row r="20" spans="7:18" x14ac:dyDescent="0.25">
      <c r="G20" s="2"/>
      <c r="H20" s="2"/>
      <c r="I20" s="3">
        <v>3</v>
      </c>
      <c r="J20" s="4">
        <v>0</v>
      </c>
      <c r="K20" s="4">
        <v>8.6999999999999994E-2</v>
      </c>
      <c r="L20" s="4">
        <v>0.13</v>
      </c>
      <c r="M20" s="4">
        <v>0.30399999999999999</v>
      </c>
      <c r="N20" s="4">
        <v>0.47799999999999998</v>
      </c>
      <c r="O20" s="24">
        <f>(0*1+2*2+3*3+7*4+11*5)/23</f>
        <v>4.1739130434782608</v>
      </c>
      <c r="P20" s="3"/>
      <c r="Q20" s="2"/>
      <c r="R20" s="2"/>
    </row>
    <row r="21" spans="7:18" x14ac:dyDescent="0.25">
      <c r="G21" s="2"/>
      <c r="H21" s="2"/>
      <c r="I21" s="3"/>
      <c r="J21" s="3"/>
      <c r="K21" s="3"/>
      <c r="L21" s="3"/>
      <c r="M21" s="3"/>
      <c r="N21" s="3"/>
      <c r="O21" s="3"/>
      <c r="P21" s="3"/>
      <c r="Q21" s="2"/>
      <c r="R21" s="2"/>
    </row>
    <row r="22" spans="7:18" x14ac:dyDescent="0.25">
      <c r="G22" s="2"/>
      <c r="H22" s="2"/>
      <c r="I22" s="3"/>
      <c r="J22" s="3"/>
      <c r="K22" s="3"/>
      <c r="L22" s="3"/>
      <c r="M22" s="3"/>
      <c r="N22" s="3"/>
      <c r="O22" s="3"/>
      <c r="P22" s="2"/>
      <c r="Q22" s="2"/>
      <c r="R22" s="2"/>
    </row>
    <row r="23" spans="7:18" x14ac:dyDescent="0.25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7:18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39" spans="6:20" x14ac:dyDescent="0.25"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3"/>
    </row>
    <row r="40" spans="6:20" x14ac:dyDescent="0.25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6:20" x14ac:dyDescent="0.25"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</row>
    <row r="42" spans="6:20" x14ac:dyDescent="0.25"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</row>
    <row r="43" spans="6:20" x14ac:dyDescent="0.25">
      <c r="F43" s="2"/>
      <c r="G43" s="2"/>
      <c r="H43" s="2"/>
      <c r="I43" s="2"/>
      <c r="J43" s="3"/>
      <c r="K43" s="3"/>
      <c r="L43" s="3"/>
      <c r="M43" s="3"/>
      <c r="N43" s="3"/>
      <c r="O43" s="3"/>
      <c r="P43" s="3"/>
      <c r="Q43" s="2"/>
      <c r="R43" s="2"/>
      <c r="S43" s="3"/>
    </row>
    <row r="44" spans="6:20" x14ac:dyDescent="0.25">
      <c r="F44" s="2"/>
      <c r="G44" s="2"/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2"/>
      <c r="R44" s="2"/>
      <c r="S44" s="2"/>
      <c r="T44" s="2"/>
    </row>
    <row r="45" spans="6:20" x14ac:dyDescent="0.25">
      <c r="F45" s="2"/>
      <c r="G45" s="2"/>
      <c r="H45" s="2"/>
      <c r="I45" s="2"/>
      <c r="J45" s="23">
        <v>1</v>
      </c>
      <c r="K45" s="4">
        <v>0</v>
      </c>
      <c r="L45" s="4">
        <v>0.111</v>
      </c>
      <c r="M45" s="4">
        <v>0.111</v>
      </c>
      <c r="N45" s="4">
        <v>0.27800000000000002</v>
      </c>
      <c r="O45" s="4">
        <v>0.5</v>
      </c>
      <c r="P45" s="24">
        <f>(0*1+2*2+2*3+5*4+9*5)/18</f>
        <v>4.166666666666667</v>
      </c>
      <c r="Q45" s="2"/>
      <c r="R45" s="2"/>
      <c r="S45" s="2"/>
      <c r="T45" s="2"/>
    </row>
    <row r="46" spans="6:20" x14ac:dyDescent="0.25">
      <c r="F46" s="2"/>
      <c r="G46" s="2"/>
      <c r="H46" s="2"/>
      <c r="I46" s="2"/>
      <c r="J46" s="3">
        <v>2</v>
      </c>
      <c r="K46" s="4">
        <v>0.16700000000000001</v>
      </c>
      <c r="L46" s="4">
        <v>0</v>
      </c>
      <c r="M46" s="4">
        <v>5.6000000000000001E-2</v>
      </c>
      <c r="N46" s="4">
        <v>0.27800000000000002</v>
      </c>
      <c r="O46" s="4">
        <v>0.5</v>
      </c>
      <c r="P46" s="24">
        <f>(3*1+0*2+1*3+5*4+9*5)/18</f>
        <v>3.9444444444444446</v>
      </c>
      <c r="Q46" s="2"/>
      <c r="R46" s="2"/>
      <c r="S46" s="2"/>
      <c r="T46" s="2"/>
    </row>
    <row r="47" spans="6:20" x14ac:dyDescent="0.25">
      <c r="F47" s="2"/>
      <c r="G47" s="2"/>
      <c r="H47" s="2"/>
      <c r="I47" s="2"/>
      <c r="J47" s="3">
        <v>3</v>
      </c>
      <c r="K47" s="4">
        <v>0</v>
      </c>
      <c r="L47" s="4">
        <v>0.111</v>
      </c>
      <c r="M47" s="4">
        <v>0.16700000000000001</v>
      </c>
      <c r="N47" s="4">
        <v>0.33300000000000002</v>
      </c>
      <c r="O47" s="4">
        <v>0.38900000000000001</v>
      </c>
      <c r="P47" s="24">
        <f>(0*1+2*2+3*3+6*4+7*5)/18</f>
        <v>4</v>
      </c>
      <c r="Q47" s="2"/>
      <c r="R47" s="2"/>
      <c r="S47" s="2"/>
      <c r="T47" s="2"/>
    </row>
    <row r="48" spans="6:20" x14ac:dyDescent="0.25">
      <c r="F48" s="2"/>
      <c r="G48" s="2"/>
      <c r="H48" s="2"/>
      <c r="I48" s="2"/>
      <c r="J48" s="3"/>
      <c r="K48" s="3"/>
      <c r="L48" s="3"/>
      <c r="M48" s="3"/>
      <c r="N48" s="3"/>
      <c r="O48" s="3"/>
      <c r="P48" s="3"/>
      <c r="Q48" s="2"/>
      <c r="R48" s="2"/>
      <c r="S48" s="2"/>
      <c r="T48" s="2"/>
    </row>
    <row r="49" spans="6:19" x14ac:dyDescent="0.25">
      <c r="F49" s="2"/>
      <c r="G49" s="2"/>
      <c r="H49" s="2"/>
      <c r="I49" s="2"/>
      <c r="J49" s="3"/>
      <c r="K49" s="3"/>
      <c r="L49" s="3"/>
      <c r="M49" s="3"/>
      <c r="N49" s="3"/>
      <c r="O49" s="3"/>
      <c r="P49" s="3"/>
      <c r="Q49" s="2"/>
      <c r="R49" s="2"/>
      <c r="S49" s="3"/>
    </row>
    <row r="50" spans="6:19" x14ac:dyDescent="0.25"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6:19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3"/>
    </row>
    <row r="52" spans="6:19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39" t="s">
        <v>25</v>
      </c>
      <c r="C66" s="40"/>
      <c r="D66" s="40"/>
      <c r="E66" s="40"/>
      <c r="F66" s="41"/>
    </row>
    <row r="67" spans="2:6" x14ac:dyDescent="0.25">
      <c r="B67" s="5"/>
      <c r="C67" s="6" t="s">
        <v>16</v>
      </c>
      <c r="D67" s="6" t="s">
        <v>17</v>
      </c>
      <c r="E67" s="6" t="s">
        <v>18</v>
      </c>
      <c r="F67" s="7" t="s">
        <v>17</v>
      </c>
    </row>
    <row r="68" spans="2:6" ht="36" customHeight="1" x14ac:dyDescent="0.25">
      <c r="B68" s="8" t="s">
        <v>27</v>
      </c>
      <c r="C68" s="11">
        <v>21</v>
      </c>
      <c r="D68" s="12">
        <v>0.65600000000000003</v>
      </c>
      <c r="E68" s="11">
        <v>11</v>
      </c>
      <c r="F68" s="13">
        <v>0.34399999999999997</v>
      </c>
    </row>
    <row r="69" spans="2:6" ht="36" x14ac:dyDescent="0.25">
      <c r="B69" s="9" t="s">
        <v>28</v>
      </c>
      <c r="C69" s="14">
        <v>29</v>
      </c>
      <c r="D69" s="28">
        <v>0.90600000000000003</v>
      </c>
      <c r="E69" s="14">
        <v>3</v>
      </c>
      <c r="F69" s="29">
        <v>9.4E-2</v>
      </c>
    </row>
    <row r="70" spans="2:6" ht="48" x14ac:dyDescent="0.25">
      <c r="B70" s="8" t="s">
        <v>29</v>
      </c>
      <c r="C70" s="11">
        <v>29</v>
      </c>
      <c r="D70" s="26">
        <v>0.90600000000000003</v>
      </c>
      <c r="E70" s="11">
        <v>3</v>
      </c>
      <c r="F70" s="27">
        <v>9.4E-2</v>
      </c>
    </row>
    <row r="71" spans="2:6" ht="48" x14ac:dyDescent="0.25">
      <c r="B71" s="9" t="s">
        <v>30</v>
      </c>
      <c r="C71" s="14">
        <v>32</v>
      </c>
      <c r="D71" s="28">
        <v>1</v>
      </c>
      <c r="E71" s="14">
        <v>0</v>
      </c>
      <c r="F71" s="29">
        <v>0</v>
      </c>
    </row>
    <row r="72" spans="2:6" ht="24" x14ac:dyDescent="0.25">
      <c r="B72" s="10" t="s">
        <v>26</v>
      </c>
      <c r="C72" s="15">
        <v>30</v>
      </c>
      <c r="D72" s="16">
        <v>0.93799999999999994</v>
      </c>
      <c r="E72" s="15">
        <v>2</v>
      </c>
      <c r="F72" s="17">
        <v>6.2E-2</v>
      </c>
    </row>
    <row r="77" spans="2:6" ht="36" customHeight="1" x14ac:dyDescent="0.25">
      <c r="B77" s="36" t="s">
        <v>31</v>
      </c>
      <c r="C77" s="42"/>
      <c r="D77" s="42"/>
      <c r="E77" s="42"/>
      <c r="F77" s="43"/>
    </row>
    <row r="78" spans="2:6" x14ac:dyDescent="0.25">
      <c r="B78" s="5"/>
      <c r="C78" s="6" t="s">
        <v>16</v>
      </c>
      <c r="D78" s="6" t="s">
        <v>17</v>
      </c>
      <c r="E78" s="6" t="s">
        <v>18</v>
      </c>
      <c r="F78" s="7" t="s">
        <v>17</v>
      </c>
    </row>
    <row r="79" spans="2:6" ht="24" x14ac:dyDescent="0.25">
      <c r="B79" s="8" t="s">
        <v>32</v>
      </c>
      <c r="C79" s="30">
        <v>16</v>
      </c>
      <c r="D79" s="21">
        <v>0.5</v>
      </c>
      <c r="E79" s="30">
        <v>16</v>
      </c>
      <c r="F79" s="22">
        <v>0.5</v>
      </c>
    </row>
    <row r="80" spans="2:6" ht="24" x14ac:dyDescent="0.25">
      <c r="B80" s="9" t="s">
        <v>33</v>
      </c>
      <c r="C80" s="31">
        <v>31</v>
      </c>
      <c r="D80" s="28">
        <v>0.96899999999999997</v>
      </c>
      <c r="E80" s="31">
        <v>1</v>
      </c>
      <c r="F80" s="29">
        <v>3.1E-2</v>
      </c>
    </row>
    <row r="81" spans="2:6" ht="24" x14ac:dyDescent="0.25">
      <c r="B81" s="8" t="s">
        <v>34</v>
      </c>
      <c r="C81" s="30">
        <v>24</v>
      </c>
      <c r="D81" s="26">
        <v>0.75</v>
      </c>
      <c r="E81" s="30">
        <v>8</v>
      </c>
      <c r="F81" s="27">
        <v>0.25</v>
      </c>
    </row>
    <row r="82" spans="2:6" ht="24" x14ac:dyDescent="0.25">
      <c r="B82" s="9" t="s">
        <v>35</v>
      </c>
      <c r="C82" s="31">
        <v>20</v>
      </c>
      <c r="D82" s="28">
        <v>0.625</v>
      </c>
      <c r="E82" s="31">
        <v>12</v>
      </c>
      <c r="F82" s="29">
        <v>0.375</v>
      </c>
    </row>
    <row r="83" spans="2:6" ht="72" x14ac:dyDescent="0.25">
      <c r="B83" s="8" t="s">
        <v>36</v>
      </c>
      <c r="C83" s="30">
        <v>28</v>
      </c>
      <c r="D83" s="26">
        <v>0.875</v>
      </c>
      <c r="E83" s="30">
        <v>4</v>
      </c>
      <c r="F83" s="27">
        <v>0.125</v>
      </c>
    </row>
    <row r="84" spans="2:6" ht="24" x14ac:dyDescent="0.25">
      <c r="B84" s="9" t="s">
        <v>37</v>
      </c>
      <c r="C84" s="31">
        <v>13</v>
      </c>
      <c r="D84" s="28">
        <v>0.40600000000000003</v>
      </c>
      <c r="E84" s="31">
        <v>19</v>
      </c>
      <c r="F84" s="29">
        <v>0.59399999999999997</v>
      </c>
    </row>
    <row r="85" spans="2:6" ht="24" x14ac:dyDescent="0.25">
      <c r="B85" s="8" t="s">
        <v>38</v>
      </c>
      <c r="C85" s="30">
        <v>28</v>
      </c>
      <c r="D85" s="26">
        <v>0.875</v>
      </c>
      <c r="E85" s="30">
        <v>4</v>
      </c>
      <c r="F85" s="27">
        <v>0.125</v>
      </c>
    </row>
    <row r="86" spans="2:6" ht="72" x14ac:dyDescent="0.25">
      <c r="B86" s="9" t="s">
        <v>39</v>
      </c>
      <c r="C86" s="31">
        <v>24</v>
      </c>
      <c r="D86" s="28">
        <v>0.75</v>
      </c>
      <c r="E86" s="31">
        <v>8</v>
      </c>
      <c r="F86" s="29">
        <v>0.25</v>
      </c>
    </row>
    <row r="87" spans="2:6" ht="24" x14ac:dyDescent="0.25">
      <c r="B87" s="10" t="s">
        <v>40</v>
      </c>
      <c r="C87" s="32">
        <v>31</v>
      </c>
      <c r="D87" s="16">
        <v>0.96899999999999997</v>
      </c>
      <c r="E87" s="32">
        <v>1</v>
      </c>
      <c r="F87" s="17">
        <v>3.1E-2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3:W29"/>
  <sheetViews>
    <sheetView showGridLines="0" workbookViewId="0">
      <selection activeCell="AD36" sqref="AD36"/>
    </sheetView>
  </sheetViews>
  <sheetFormatPr defaultRowHeight="15" x14ac:dyDescent="0.25"/>
  <sheetData>
    <row r="3" spans="12:23" x14ac:dyDescent="0.25">
      <c r="M3" s="2"/>
      <c r="N3" s="2"/>
      <c r="O3" s="2"/>
      <c r="P3" s="2"/>
      <c r="Q3" s="2"/>
      <c r="R3" s="2"/>
      <c r="S3" s="2"/>
    </row>
    <row r="4" spans="12:23" x14ac:dyDescent="0.25">
      <c r="L4" s="2"/>
      <c r="M4" s="2"/>
      <c r="N4" s="2"/>
      <c r="O4" s="2"/>
      <c r="P4" s="2"/>
      <c r="Q4" s="2"/>
      <c r="R4" s="2"/>
      <c r="S4" s="2"/>
      <c r="T4" s="2"/>
    </row>
    <row r="5" spans="12:23" x14ac:dyDescent="0.25">
      <c r="L5" s="2"/>
      <c r="M5" s="2"/>
      <c r="N5" s="2"/>
      <c r="O5" s="2"/>
      <c r="P5" s="2"/>
      <c r="Q5" s="2"/>
      <c r="R5" s="2"/>
      <c r="S5" s="2"/>
      <c r="T5" s="3"/>
      <c r="U5" s="3"/>
      <c r="V5" s="3"/>
    </row>
    <row r="6" spans="12:23" x14ac:dyDescent="0.25">
      <c r="L6" s="2"/>
      <c r="M6" s="3"/>
      <c r="N6" s="3"/>
      <c r="O6" s="3"/>
      <c r="P6" s="3"/>
      <c r="Q6" s="3"/>
      <c r="R6" s="3"/>
      <c r="S6" s="3"/>
      <c r="T6" s="2"/>
      <c r="U6" s="2"/>
      <c r="V6" s="2"/>
      <c r="W6" s="2"/>
    </row>
    <row r="7" spans="12:23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2"/>
      <c r="U7" s="2"/>
      <c r="V7" s="2"/>
      <c r="W7" s="2"/>
    </row>
    <row r="8" spans="12:23" x14ac:dyDescent="0.25">
      <c r="L8" s="2"/>
      <c r="M8" s="23">
        <v>1</v>
      </c>
      <c r="N8" s="4">
        <v>0</v>
      </c>
      <c r="O8" s="4">
        <v>0</v>
      </c>
      <c r="P8" s="4">
        <v>0.16</v>
      </c>
      <c r="Q8" s="4">
        <v>0.48</v>
      </c>
      <c r="R8" s="4">
        <v>0.36</v>
      </c>
      <c r="S8" s="24">
        <v>4.2</v>
      </c>
      <c r="T8" s="2"/>
      <c r="U8" s="2"/>
      <c r="V8" s="2"/>
      <c r="W8" s="2"/>
    </row>
    <row r="9" spans="12:23" x14ac:dyDescent="0.25">
      <c r="L9" s="2"/>
      <c r="M9" s="3"/>
      <c r="N9" s="3"/>
      <c r="O9" s="3"/>
      <c r="P9" s="3"/>
      <c r="Q9" s="3"/>
      <c r="R9" s="3"/>
      <c r="S9" s="3"/>
      <c r="T9" s="2"/>
      <c r="U9" s="2"/>
      <c r="V9" s="2"/>
      <c r="W9" s="2"/>
    </row>
    <row r="10" spans="12:23" x14ac:dyDescent="0.25">
      <c r="L10" s="2"/>
      <c r="M10" s="2"/>
      <c r="N10" s="2"/>
      <c r="O10" s="2"/>
      <c r="P10" s="2"/>
      <c r="Q10" s="2"/>
      <c r="R10" s="2"/>
      <c r="S10" s="2"/>
      <c r="T10" s="3"/>
      <c r="U10" s="3"/>
      <c r="V10" s="3"/>
    </row>
    <row r="11" spans="12:23" x14ac:dyDescent="0.25">
      <c r="L11" s="2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2:23" x14ac:dyDescent="0.25"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2:23" x14ac:dyDescent="0.25"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2:23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2:23" x14ac:dyDescent="0.25"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2:23" x14ac:dyDescent="0.25"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3:22" x14ac:dyDescent="0.25"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3:22" x14ac:dyDescent="0.25">
      <c r="M18" s="3"/>
      <c r="N18" s="3"/>
      <c r="O18" s="3"/>
      <c r="P18" s="3"/>
      <c r="Q18" s="3"/>
      <c r="R18" s="3"/>
      <c r="S18" s="3"/>
      <c r="T18" s="3"/>
      <c r="U18" s="3"/>
      <c r="V18" s="2"/>
    </row>
    <row r="19" spans="13:22" x14ac:dyDescent="0.25">
      <c r="M19" s="2"/>
      <c r="N19" s="2"/>
      <c r="O19" s="2"/>
      <c r="P19" s="2"/>
      <c r="Q19" s="2"/>
      <c r="R19" s="2"/>
      <c r="S19" s="2"/>
      <c r="T19" s="2"/>
      <c r="U19" s="2"/>
      <c r="V19" s="2"/>
    </row>
    <row r="20" spans="13:22" x14ac:dyDescent="0.25">
      <c r="M20" s="2"/>
      <c r="N20" s="2"/>
      <c r="O20" s="2"/>
      <c r="P20" s="2"/>
      <c r="Q20" s="2"/>
      <c r="R20" s="2"/>
      <c r="S20" s="2"/>
      <c r="T20" s="2"/>
      <c r="U20" s="2"/>
      <c r="V20" s="3"/>
    </row>
    <row r="21" spans="13:22" x14ac:dyDescent="0.25">
      <c r="M21" s="2"/>
      <c r="N21" s="3"/>
      <c r="O21" s="3"/>
      <c r="P21" s="3"/>
      <c r="Q21" s="3"/>
      <c r="R21" s="3"/>
      <c r="S21" s="3"/>
      <c r="T21" s="3"/>
      <c r="U21" s="3"/>
      <c r="V21" s="3"/>
    </row>
    <row r="22" spans="13:22" x14ac:dyDescent="0.25">
      <c r="M22" s="2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3"/>
      <c r="V22" s="3"/>
    </row>
    <row r="23" spans="13:22" x14ac:dyDescent="0.25">
      <c r="M23" s="2"/>
      <c r="N23" s="23">
        <v>1</v>
      </c>
      <c r="O23" s="4">
        <v>0</v>
      </c>
      <c r="P23" s="4">
        <v>0</v>
      </c>
      <c r="Q23" s="4">
        <v>0.16700000000000001</v>
      </c>
      <c r="R23" s="4">
        <v>0.5</v>
      </c>
      <c r="S23" s="4">
        <v>0.33300000000000002</v>
      </c>
      <c r="T23" s="33">
        <v>4.17</v>
      </c>
      <c r="U23" s="3"/>
      <c r="V23" s="3"/>
    </row>
    <row r="24" spans="13:22" x14ac:dyDescent="0.25">
      <c r="M24" s="2"/>
      <c r="N24" s="3"/>
      <c r="O24" s="3"/>
      <c r="P24" s="3"/>
      <c r="Q24" s="3"/>
      <c r="R24" s="3"/>
      <c r="S24" s="3"/>
      <c r="T24" s="3"/>
      <c r="U24" s="3"/>
      <c r="V24" s="3"/>
    </row>
    <row r="25" spans="13:22" x14ac:dyDescent="0.25">
      <c r="M25" s="2"/>
      <c r="N25" s="2"/>
      <c r="O25" s="2"/>
      <c r="P25" s="2"/>
      <c r="Q25" s="2"/>
      <c r="R25" s="2"/>
      <c r="S25" s="2"/>
      <c r="T25" s="2"/>
      <c r="U25" s="2"/>
      <c r="V25" s="3"/>
    </row>
    <row r="26" spans="13:22" x14ac:dyDescent="0.25"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3:22" x14ac:dyDescent="0.25">
      <c r="M27" s="2"/>
      <c r="N27" s="2"/>
      <c r="O27" s="2"/>
      <c r="P27" s="2"/>
      <c r="Q27" s="2"/>
      <c r="R27" s="2"/>
      <c r="S27" s="2"/>
      <c r="T27" s="2"/>
      <c r="U27" s="2"/>
      <c r="V27" s="3"/>
    </row>
    <row r="28" spans="13:22" x14ac:dyDescent="0.25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3:22" x14ac:dyDescent="0.25">
      <c r="M29" s="3"/>
      <c r="N29" s="3"/>
      <c r="O29" s="3"/>
      <c r="P29" s="3"/>
      <c r="Q29" s="3"/>
      <c r="R29" s="3"/>
      <c r="S29" s="3"/>
      <c r="T29" s="3"/>
      <c r="U29" s="3"/>
      <c r="V29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99"/>
  <sheetViews>
    <sheetView showGridLines="0" workbookViewId="0">
      <selection activeCell="X111" sqref="X111"/>
    </sheetView>
  </sheetViews>
  <sheetFormatPr defaultRowHeight="15" x14ac:dyDescent="0.25"/>
  <cols>
    <col min="2" max="2" width="25.85546875" customWidth="1"/>
  </cols>
  <sheetData>
    <row r="3" spans="10:24" x14ac:dyDescent="0.25">
      <c r="L3" s="2"/>
      <c r="M3" s="2"/>
      <c r="N3" s="2"/>
      <c r="O3" s="2"/>
      <c r="P3" s="2"/>
      <c r="Q3" s="2"/>
      <c r="R3" s="2"/>
      <c r="S3" s="2"/>
      <c r="T3" s="2"/>
      <c r="U3" s="2"/>
    </row>
    <row r="4" spans="10:24" x14ac:dyDescent="0.25"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0:24" x14ac:dyDescent="0.25"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0:24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0:24" x14ac:dyDescent="0.25">
      <c r="J7" s="2"/>
      <c r="K7" s="2"/>
      <c r="L7" s="2"/>
      <c r="M7" s="3"/>
      <c r="N7" s="3"/>
      <c r="O7" s="3"/>
      <c r="P7" s="3"/>
      <c r="Q7" s="3"/>
      <c r="R7" s="3"/>
      <c r="S7" s="3"/>
      <c r="T7" s="3"/>
      <c r="U7" s="3"/>
      <c r="V7" s="3"/>
      <c r="W7" s="2"/>
      <c r="X7" s="2"/>
    </row>
    <row r="8" spans="10:24" x14ac:dyDescent="0.25">
      <c r="J8" s="2"/>
      <c r="K8" s="2"/>
      <c r="L8" s="2"/>
      <c r="M8" s="3"/>
      <c r="N8" s="3" t="s">
        <v>41</v>
      </c>
      <c r="O8" s="3" t="s">
        <v>42</v>
      </c>
      <c r="P8" s="3" t="s">
        <v>43</v>
      </c>
      <c r="Q8" s="3" t="s">
        <v>44</v>
      </c>
      <c r="R8" s="3" t="s">
        <v>45</v>
      </c>
      <c r="S8" s="3" t="s">
        <v>46</v>
      </c>
      <c r="T8" s="3" t="s">
        <v>10</v>
      </c>
      <c r="U8" s="3"/>
      <c r="V8" s="3"/>
      <c r="W8" s="2"/>
      <c r="X8" s="2"/>
    </row>
    <row r="9" spans="10:24" x14ac:dyDescent="0.25">
      <c r="J9" s="2"/>
      <c r="K9" s="2"/>
      <c r="L9" s="2"/>
      <c r="M9" s="3"/>
      <c r="N9" s="3">
        <v>18</v>
      </c>
      <c r="O9" s="3">
        <v>2</v>
      </c>
      <c r="P9" s="3">
        <v>0</v>
      </c>
      <c r="Q9" s="3">
        <v>1</v>
      </c>
      <c r="R9" s="3">
        <v>1</v>
      </c>
      <c r="S9" s="3">
        <v>2</v>
      </c>
      <c r="T9" s="3">
        <v>1</v>
      </c>
      <c r="U9" s="3"/>
      <c r="V9" s="3"/>
      <c r="W9" s="2"/>
      <c r="X9" s="2"/>
    </row>
    <row r="10" spans="10:24" x14ac:dyDescent="0.25">
      <c r="J10" s="2"/>
      <c r="K10" s="2"/>
      <c r="L10" s="2"/>
      <c r="M10" s="3"/>
      <c r="N10" s="3"/>
      <c r="O10" s="3"/>
      <c r="P10" s="3"/>
      <c r="Q10" s="3"/>
      <c r="R10" s="3"/>
      <c r="S10" s="3"/>
      <c r="T10" s="3"/>
      <c r="U10" s="3"/>
      <c r="V10" s="3"/>
      <c r="W10" s="2"/>
      <c r="X10" s="2"/>
    </row>
    <row r="11" spans="10:24" x14ac:dyDescent="0.25"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3"/>
      <c r="V11" s="2"/>
      <c r="W11" s="2"/>
      <c r="X11" s="2"/>
    </row>
    <row r="12" spans="10:24" x14ac:dyDescent="0.25"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0:24" x14ac:dyDescent="0.25">
      <c r="K13" s="2"/>
      <c r="L13" s="2"/>
      <c r="M13" s="3"/>
      <c r="N13" s="3"/>
      <c r="O13" s="3"/>
      <c r="P13" s="3"/>
      <c r="Q13" s="3"/>
      <c r="R13" s="3"/>
      <c r="S13" s="3"/>
      <c r="T13" s="3"/>
      <c r="U13" s="2"/>
      <c r="V13" s="3"/>
    </row>
    <row r="14" spans="10:24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0:24" x14ac:dyDescent="0.25">
      <c r="M15" s="3"/>
      <c r="N15" s="3"/>
      <c r="O15" s="3"/>
      <c r="P15" s="3"/>
      <c r="Q15" s="3"/>
      <c r="R15" s="3"/>
      <c r="S15" s="3"/>
      <c r="T15" s="3"/>
    </row>
    <row r="16" spans="10:24" x14ac:dyDescent="0.25">
      <c r="M16" s="3"/>
      <c r="N16" s="3"/>
      <c r="O16" s="3"/>
      <c r="P16" s="3"/>
      <c r="Q16" s="3"/>
      <c r="R16" s="3"/>
      <c r="S16" s="3"/>
      <c r="T16" s="3"/>
    </row>
    <row r="17" spans="11:21" x14ac:dyDescent="0.25">
      <c r="M17" s="3"/>
      <c r="N17" s="3"/>
      <c r="O17" s="3"/>
      <c r="P17" s="3"/>
      <c r="Q17" s="3"/>
      <c r="R17" s="3"/>
      <c r="S17" s="3"/>
      <c r="T17" s="3"/>
    </row>
    <row r="18" spans="11:21" x14ac:dyDescent="0.25">
      <c r="M18" s="3"/>
      <c r="N18" s="3"/>
      <c r="O18" s="3"/>
      <c r="P18" s="3"/>
      <c r="Q18" s="3"/>
      <c r="R18" s="3"/>
      <c r="S18" s="3"/>
      <c r="T18" s="3"/>
    </row>
    <row r="19" spans="11:21" x14ac:dyDescent="0.25">
      <c r="L19" s="2"/>
      <c r="M19" s="3"/>
      <c r="N19" s="3"/>
      <c r="O19" s="3"/>
      <c r="P19" s="3"/>
      <c r="Q19" s="3"/>
      <c r="R19" s="3"/>
      <c r="S19" s="3"/>
      <c r="T19" s="3"/>
    </row>
    <row r="20" spans="11:21" x14ac:dyDescent="0.25">
      <c r="L20" s="2"/>
      <c r="M20" s="2"/>
      <c r="N20" s="2"/>
      <c r="O20" s="2"/>
      <c r="P20" s="2"/>
      <c r="Q20" s="2"/>
      <c r="R20" s="2"/>
      <c r="S20" s="2"/>
      <c r="T20" s="3"/>
    </row>
    <row r="21" spans="11:21" x14ac:dyDescent="0.25"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11:21" ht="16.5" customHeight="1" x14ac:dyDescent="0.25"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11:21" ht="17.25" customHeight="1" x14ac:dyDescent="0.25">
      <c r="K23" s="2"/>
      <c r="L23" s="2"/>
      <c r="M23" s="2"/>
      <c r="N23" s="3" t="s">
        <v>47</v>
      </c>
      <c r="O23" s="3" t="s">
        <v>48</v>
      </c>
      <c r="P23" s="3" t="s">
        <v>49</v>
      </c>
      <c r="Q23" s="3" t="s">
        <v>10</v>
      </c>
      <c r="R23" s="3" t="s">
        <v>50</v>
      </c>
      <c r="S23" s="2"/>
      <c r="T23" s="2"/>
      <c r="U23" s="2"/>
    </row>
    <row r="24" spans="11:21" ht="16.5" customHeight="1" x14ac:dyDescent="0.25">
      <c r="K24" s="2"/>
      <c r="L24" s="2"/>
      <c r="M24" s="2"/>
      <c r="N24" s="34">
        <v>8</v>
      </c>
      <c r="O24" s="34">
        <v>6</v>
      </c>
      <c r="P24" s="34">
        <v>2</v>
      </c>
      <c r="Q24" s="34">
        <v>2</v>
      </c>
      <c r="R24" s="34">
        <v>0</v>
      </c>
      <c r="S24" s="2"/>
      <c r="T24" s="2"/>
      <c r="U24" s="2"/>
    </row>
    <row r="25" spans="11:21" x14ac:dyDescent="0.25"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3"/>
      <c r="O26" s="3"/>
      <c r="P26" s="3"/>
      <c r="Q26" s="3"/>
      <c r="R26" s="3"/>
      <c r="S26" s="3"/>
      <c r="T26" s="2"/>
      <c r="U26" s="2"/>
    </row>
    <row r="27" spans="11:21" x14ac:dyDescent="0.25">
      <c r="L27" s="2"/>
      <c r="M27" s="2"/>
      <c r="N27" s="2"/>
      <c r="O27" s="2"/>
      <c r="P27" s="2"/>
      <c r="Q27" s="2"/>
      <c r="R27" s="2"/>
      <c r="S27" s="2"/>
      <c r="T27" s="2"/>
    </row>
    <row r="28" spans="11:21" x14ac:dyDescent="0.25">
      <c r="L28" s="2"/>
      <c r="M28" s="2"/>
      <c r="N28" s="2"/>
      <c r="O28" s="2"/>
      <c r="P28" s="2"/>
      <c r="Q28" s="2"/>
      <c r="R28" s="2"/>
      <c r="S28" s="2"/>
      <c r="T28" s="2"/>
    </row>
    <row r="29" spans="11:21" x14ac:dyDescent="0.25">
      <c r="L29" s="2"/>
      <c r="M29" s="2"/>
      <c r="N29" s="2"/>
      <c r="O29" s="2"/>
      <c r="P29" s="2"/>
      <c r="Q29" s="2"/>
      <c r="R29" s="2"/>
      <c r="S29" s="2"/>
      <c r="T29" s="2"/>
    </row>
    <row r="42" spans="2:10" ht="33.75" customHeight="1" x14ac:dyDescent="0.25">
      <c r="B42" s="36" t="s">
        <v>52</v>
      </c>
      <c r="C42" s="37"/>
      <c r="D42" s="37"/>
      <c r="E42" s="37"/>
      <c r="F42" s="37"/>
      <c r="G42" s="37"/>
      <c r="H42" s="37"/>
      <c r="I42" s="37"/>
      <c r="J42" s="38"/>
    </row>
    <row r="43" spans="2:10" x14ac:dyDescent="0.25">
      <c r="B43" s="5"/>
      <c r="C43" s="44" t="s">
        <v>16</v>
      </c>
      <c r="D43" s="44"/>
      <c r="E43" s="44" t="s">
        <v>17</v>
      </c>
      <c r="F43" s="44"/>
      <c r="G43" s="45" t="s">
        <v>18</v>
      </c>
      <c r="H43" s="45"/>
      <c r="I43" s="44" t="s">
        <v>17</v>
      </c>
      <c r="J43" s="46"/>
    </row>
    <row r="44" spans="2:10" ht="120" x14ac:dyDescent="0.25">
      <c r="B44" s="8" t="s">
        <v>51</v>
      </c>
      <c r="C44" s="48">
        <v>25</v>
      </c>
      <c r="D44" s="48"/>
      <c r="E44" s="50">
        <v>0.78100000000000003</v>
      </c>
      <c r="F44" s="50"/>
      <c r="G44" s="54">
        <v>7</v>
      </c>
      <c r="H44" s="54"/>
      <c r="I44" s="50">
        <v>0.219</v>
      </c>
      <c r="J44" s="56"/>
    </row>
    <row r="45" spans="2:10" ht="48" x14ac:dyDescent="0.25">
      <c r="B45" s="9" t="s">
        <v>53</v>
      </c>
      <c r="C45" s="47">
        <v>16</v>
      </c>
      <c r="D45" s="47"/>
      <c r="E45" s="51">
        <v>0.5</v>
      </c>
      <c r="F45" s="51"/>
      <c r="G45" s="53">
        <v>16</v>
      </c>
      <c r="H45" s="53"/>
      <c r="I45" s="51">
        <v>0.5</v>
      </c>
      <c r="J45" s="57"/>
    </row>
    <row r="46" spans="2:10" ht="24" x14ac:dyDescent="0.25">
      <c r="B46" s="8" t="s">
        <v>54</v>
      </c>
      <c r="C46" s="48">
        <v>29</v>
      </c>
      <c r="D46" s="48"/>
      <c r="E46" s="50">
        <v>0.90600000000000003</v>
      </c>
      <c r="F46" s="50"/>
      <c r="G46" s="54">
        <v>3</v>
      </c>
      <c r="H46" s="54"/>
      <c r="I46" s="50">
        <v>9.4E-2</v>
      </c>
      <c r="J46" s="56"/>
    </row>
    <row r="47" spans="2:10" ht="24" x14ac:dyDescent="0.25">
      <c r="B47" s="18" t="s">
        <v>55</v>
      </c>
      <c r="C47" s="49">
        <v>28</v>
      </c>
      <c r="D47" s="49"/>
      <c r="E47" s="52">
        <v>0.875</v>
      </c>
      <c r="F47" s="52"/>
      <c r="G47" s="55">
        <v>4</v>
      </c>
      <c r="H47" s="55"/>
      <c r="I47" s="52">
        <v>0.125</v>
      </c>
      <c r="J47" s="58"/>
    </row>
    <row r="49" spans="11:22" x14ac:dyDescent="0.25"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1:22" x14ac:dyDescent="0.25"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1:22" x14ac:dyDescent="0.25"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1:22" x14ac:dyDescent="0.25">
      <c r="K52" s="2"/>
      <c r="L52" s="2"/>
      <c r="M52" s="2"/>
      <c r="N52" s="3" t="s">
        <v>56</v>
      </c>
      <c r="O52" s="3" t="s">
        <v>57</v>
      </c>
      <c r="P52" s="3" t="s">
        <v>58</v>
      </c>
      <c r="Q52" s="3" t="s">
        <v>59</v>
      </c>
      <c r="R52" s="3"/>
      <c r="S52" s="2"/>
      <c r="T52" s="2"/>
      <c r="U52" s="2"/>
      <c r="V52" s="2"/>
    </row>
    <row r="53" spans="11:22" x14ac:dyDescent="0.25">
      <c r="K53" s="2"/>
      <c r="L53" s="2"/>
      <c r="M53" s="2"/>
      <c r="N53" s="34">
        <v>6</v>
      </c>
      <c r="O53" s="34">
        <v>2</v>
      </c>
      <c r="P53" s="34">
        <v>4</v>
      </c>
      <c r="Q53" s="34">
        <v>13</v>
      </c>
      <c r="R53" s="4"/>
      <c r="S53" s="2"/>
      <c r="T53" s="2"/>
      <c r="U53" s="2"/>
      <c r="V53" s="2"/>
    </row>
    <row r="54" spans="11:22" x14ac:dyDescent="0.25">
      <c r="K54" s="2"/>
      <c r="L54" s="2"/>
      <c r="M54" s="2"/>
      <c r="N54" s="3"/>
      <c r="O54" s="3"/>
      <c r="P54" s="3"/>
      <c r="Q54" s="3"/>
      <c r="R54" s="3"/>
      <c r="S54" s="2"/>
      <c r="T54" s="2"/>
      <c r="U54" s="2"/>
      <c r="V54" s="2"/>
    </row>
    <row r="55" spans="11:22" x14ac:dyDescent="0.25"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1:22" x14ac:dyDescent="0.25"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2"/>
      <c r="O69" s="2"/>
      <c r="P69" s="2"/>
      <c r="Q69" s="2"/>
      <c r="R69" s="2"/>
      <c r="S69" s="2"/>
      <c r="T69" s="2"/>
    </row>
    <row r="70" spans="12:20" x14ac:dyDescent="0.25">
      <c r="L70" s="2"/>
      <c r="M70" s="2"/>
      <c r="N70" s="2"/>
      <c r="O70" s="2"/>
      <c r="P70" s="2"/>
      <c r="Q70" s="2"/>
      <c r="R70" s="2"/>
      <c r="S70" s="2"/>
      <c r="T70" s="2"/>
    </row>
    <row r="71" spans="12:20" x14ac:dyDescent="0.25">
      <c r="L71" s="2"/>
      <c r="M71" s="2"/>
      <c r="N71" s="3"/>
      <c r="O71" s="3"/>
      <c r="P71" s="3"/>
      <c r="Q71" s="3"/>
      <c r="R71" s="3"/>
      <c r="S71" s="2"/>
      <c r="T71" s="3"/>
    </row>
    <row r="72" spans="12:20" x14ac:dyDescent="0.25">
      <c r="L72" s="2"/>
      <c r="M72" s="2"/>
      <c r="N72" s="3" t="s">
        <v>60</v>
      </c>
      <c r="O72" s="3" t="s">
        <v>61</v>
      </c>
      <c r="P72" s="3" t="s">
        <v>62</v>
      </c>
      <c r="Q72" s="3" t="s">
        <v>63</v>
      </c>
      <c r="R72" s="3" t="s">
        <v>64</v>
      </c>
      <c r="S72" s="2"/>
      <c r="T72" s="3"/>
    </row>
    <row r="73" spans="12:20" x14ac:dyDescent="0.25">
      <c r="L73" s="2"/>
      <c r="M73" s="2"/>
      <c r="N73" s="3">
        <v>2</v>
      </c>
      <c r="O73" s="3">
        <v>4</v>
      </c>
      <c r="P73" s="3">
        <v>9</v>
      </c>
      <c r="Q73" s="3">
        <v>0</v>
      </c>
      <c r="R73" s="3">
        <v>6</v>
      </c>
      <c r="S73" s="2"/>
      <c r="T73" s="3"/>
    </row>
    <row r="74" spans="12:20" x14ac:dyDescent="0.25">
      <c r="L74" s="2"/>
      <c r="M74" s="2"/>
      <c r="N74" s="3"/>
      <c r="O74" s="3"/>
      <c r="P74" s="3"/>
      <c r="Q74" s="3"/>
      <c r="R74" s="3"/>
      <c r="S74" s="2"/>
      <c r="T74" s="3"/>
    </row>
    <row r="75" spans="12:20" x14ac:dyDescent="0.25">
      <c r="L75" s="2"/>
      <c r="M75" s="2"/>
      <c r="N75" s="2"/>
      <c r="O75" s="2"/>
      <c r="P75" s="2"/>
      <c r="Q75" s="2"/>
      <c r="R75" s="2"/>
      <c r="S75" s="2"/>
      <c r="T75" s="2"/>
    </row>
    <row r="76" spans="12:20" x14ac:dyDescent="0.25">
      <c r="L76" s="2"/>
      <c r="M76" s="2"/>
      <c r="N76" s="2"/>
      <c r="O76" s="2"/>
      <c r="P76" s="2"/>
      <c r="Q76" s="2"/>
      <c r="R76" s="2"/>
      <c r="S76" s="2"/>
      <c r="T76" s="2"/>
    </row>
    <row r="77" spans="12:20" x14ac:dyDescent="0.25">
      <c r="M77" s="2"/>
      <c r="N77" s="2"/>
      <c r="O77" s="2"/>
      <c r="P77" s="2"/>
      <c r="Q77" s="2"/>
      <c r="R77" s="2"/>
      <c r="S77" s="2"/>
    </row>
    <row r="91" spans="11:20" x14ac:dyDescent="0.25">
      <c r="K91" s="2"/>
      <c r="L91" s="2"/>
      <c r="M91" s="3"/>
      <c r="N91" s="3"/>
      <c r="O91" s="3"/>
      <c r="P91" s="3"/>
      <c r="Q91" s="3"/>
      <c r="R91" s="3"/>
      <c r="S91" s="3"/>
      <c r="T91" s="2"/>
    </row>
    <row r="92" spans="11:20" x14ac:dyDescent="0.25">
      <c r="K92" s="2"/>
      <c r="L92" s="2"/>
      <c r="M92" s="2"/>
      <c r="N92" s="2"/>
      <c r="O92" s="2"/>
      <c r="P92" s="2"/>
      <c r="Q92" s="2"/>
      <c r="R92" s="2"/>
      <c r="S92" s="2"/>
      <c r="T92" s="2"/>
    </row>
    <row r="93" spans="11:20" x14ac:dyDescent="0.25">
      <c r="K93" s="2"/>
      <c r="L93" s="2"/>
      <c r="M93" s="3"/>
      <c r="N93" s="3"/>
      <c r="O93" s="3"/>
      <c r="P93" s="3"/>
      <c r="Q93" s="3"/>
      <c r="R93" s="2"/>
      <c r="S93" s="2"/>
      <c r="T93" s="2"/>
    </row>
    <row r="94" spans="11:20" x14ac:dyDescent="0.25">
      <c r="K94" s="2"/>
      <c r="L94" s="2"/>
      <c r="M94" s="3"/>
      <c r="N94" s="3" t="s">
        <v>65</v>
      </c>
      <c r="O94" s="3" t="s">
        <v>66</v>
      </c>
      <c r="P94" s="3" t="s">
        <v>67</v>
      </c>
      <c r="Q94" s="3" t="s">
        <v>68</v>
      </c>
      <c r="R94" s="2"/>
      <c r="S94" s="2"/>
      <c r="T94" s="2"/>
    </row>
    <row r="95" spans="11:20" x14ac:dyDescent="0.25">
      <c r="K95" s="2"/>
      <c r="L95" s="2"/>
      <c r="M95" s="3"/>
      <c r="N95" s="3">
        <v>3</v>
      </c>
      <c r="O95" s="3">
        <v>3</v>
      </c>
      <c r="P95" s="3">
        <v>4</v>
      </c>
      <c r="Q95" s="3">
        <v>15</v>
      </c>
      <c r="R95" s="2"/>
      <c r="S95" s="2"/>
      <c r="T95" s="2"/>
    </row>
    <row r="96" spans="11:20" x14ac:dyDescent="0.25"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1:20" x14ac:dyDescent="0.25"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11:20" x14ac:dyDescent="0.25"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1:20" x14ac:dyDescent="0.25">
      <c r="K99" s="2"/>
      <c r="L99" s="2"/>
      <c r="M99" s="2"/>
      <c r="N99" s="2"/>
      <c r="O99" s="2"/>
      <c r="P99" s="2"/>
      <c r="Q99" s="2"/>
      <c r="R99" s="2"/>
      <c r="S99" s="2"/>
      <c r="T99" s="2"/>
    </row>
  </sheetData>
  <mergeCells count="21">
    <mergeCell ref="G45:H45"/>
    <mergeCell ref="G46:H46"/>
    <mergeCell ref="G47:H47"/>
    <mergeCell ref="I44:J44"/>
    <mergeCell ref="I45:J45"/>
    <mergeCell ref="I46:J46"/>
    <mergeCell ref="I47:J47"/>
    <mergeCell ref="G44:H44"/>
    <mergeCell ref="C45:D45"/>
    <mergeCell ref="C46:D46"/>
    <mergeCell ref="C47:D47"/>
    <mergeCell ref="E44:F44"/>
    <mergeCell ref="E45:F45"/>
    <mergeCell ref="E46:F46"/>
    <mergeCell ref="E47:F47"/>
    <mergeCell ref="C44:D44"/>
    <mergeCell ref="C43:D43"/>
    <mergeCell ref="E43:F43"/>
    <mergeCell ref="G43:H43"/>
    <mergeCell ref="I43:J43"/>
    <mergeCell ref="B42:J42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2012-12-04T11:38:55Z</dcterms:modified>
</cp:coreProperties>
</file>