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72" i="5"/>
  <c r="D69" i="5"/>
  <c r="D70" i="5"/>
  <c r="D71" i="5"/>
  <c r="D68" i="5"/>
  <c r="R77" i="3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<sst xmlns="http://schemas.openxmlformats.org/spreadsheetml/2006/main" count="124" uniqueCount="74">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</sst>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10" fontId="3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1536857174208361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5157968429043E-3"/>
                  <c:y val="-6.1996030983931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766342913575048E-2"/>
                  <c:y val="-6.1787081492862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689172992997111E-2"/>
                  <c:y val="-6.62336598169131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766342913575048E-2"/>
                  <c:y val="-6.21911529351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768428587104181E-3"/>
                  <c:y val="-6.2884578452083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</c:v>
                </c:pt>
                <c:pt idx="1">
                  <c:v>0.1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801944088446685E-3"/>
                  <c:y val="-6.33718711990269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233218659991549E-2"/>
                  <c:y val="-6.41641380193329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507008"/>
        <c:axId val="30508544"/>
      </c:barChart>
      <c:catAx>
        <c:axId val="30507008"/>
        <c:scaling>
          <c:orientation val="maxMin"/>
        </c:scaling>
        <c:delete val="1"/>
        <c:axPos val="l"/>
        <c:majorTickMark val="out"/>
        <c:minorTickMark val="none"/>
        <c:tickLblPos val="none"/>
        <c:crossAx val="30508544"/>
        <c:crosses val="autoZero"/>
        <c:auto val="1"/>
        <c:lblAlgn val="ctr"/>
        <c:lblOffset val="100"/>
        <c:noMultiLvlLbl val="0"/>
      </c:catAx>
      <c:valAx>
        <c:axId val="305085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507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3.2</c:v>
                </c:pt>
                <c:pt idx="1">
                  <c:v>4</c:v>
                </c:pt>
                <c:pt idx="2">
                  <c:v>3.8181818181818183</c:v>
                </c:pt>
                <c:pt idx="3">
                  <c:v>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9452160"/>
        <c:axId val="29453696"/>
      </c:barChart>
      <c:catAx>
        <c:axId val="294521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453696"/>
        <c:crosses val="autoZero"/>
        <c:auto val="1"/>
        <c:lblAlgn val="ctr"/>
        <c:lblOffset val="100"/>
        <c:noMultiLvlLbl val="0"/>
      </c:catAx>
      <c:valAx>
        <c:axId val="2945369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9452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6.2E-2</c:v>
                </c:pt>
                <c:pt idx="1">
                  <c:v>0</c:v>
                </c:pt>
                <c:pt idx="2">
                  <c:v>6.2E-2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2474607571560477E-2"/>
                  <c:y val="-4.9473945626926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0.25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417402810798235E-2"/>
                  <c:y val="-4.699847583987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731178339549662E-3"/>
                  <c:y val="-4.9472387380148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6287143469947818E-3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0.125</c:v>
                </c:pt>
                <c:pt idx="1">
                  <c:v>6.2E-2</c:v>
                </c:pt>
                <c:pt idx="2">
                  <c:v>6.2E-2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70368835474513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9787845078921921E-2"/>
                  <c:y val="-4.9472192599301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7734202892228506E-2"/>
                  <c:y val="-4.6998865401565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0.438</c:v>
                </c:pt>
                <c:pt idx="1">
                  <c:v>0.375</c:v>
                </c:pt>
                <c:pt idx="2">
                  <c:v>0.438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0417620927578093E-2"/>
                  <c:y val="-4.9471997818454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173599144982356E-2"/>
                  <c:y val="-4.9471997818454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4054136584727596E-2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0.375</c:v>
                </c:pt>
                <c:pt idx="1">
                  <c:v>0.312</c:v>
                </c:pt>
                <c:pt idx="2">
                  <c:v>0.438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2243072"/>
        <c:axId val="31409280"/>
      </c:barChart>
      <c:catAx>
        <c:axId val="322430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409280"/>
        <c:crosses val="autoZero"/>
        <c:auto val="1"/>
        <c:lblAlgn val="ctr"/>
        <c:lblOffset val="100"/>
        <c:noMultiLvlLbl val="0"/>
      </c:catAx>
      <c:valAx>
        <c:axId val="314092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243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</c:v>
                </c:pt>
                <c:pt idx="1">
                  <c:v>3.6</c:v>
                </c:pt>
                <c:pt idx="2">
                  <c:v>4.0999999999999996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1729920"/>
        <c:axId val="31731712"/>
      </c:barChart>
      <c:catAx>
        <c:axId val="317299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731712"/>
        <c:crosses val="autoZero"/>
        <c:auto val="1"/>
        <c:lblAlgn val="ctr"/>
        <c:lblOffset val="100"/>
        <c:noMultiLvlLbl val="0"/>
      </c:catAx>
      <c:valAx>
        <c:axId val="3173171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1729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570099420218101E-3"/>
                  <c:y val="7.54717479468118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5.8999999999999997E-2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100832422984167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0.11799999999999999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881558443685295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0.64700000000000002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99813918830534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0.17599999999999999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1824896"/>
        <c:axId val="31851264"/>
      </c:barChart>
      <c:catAx>
        <c:axId val="318248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1851264"/>
        <c:crosses val="autoZero"/>
        <c:auto val="1"/>
        <c:lblAlgn val="ctr"/>
        <c:lblOffset val="100"/>
        <c:noMultiLvlLbl val="0"/>
      </c:catAx>
      <c:valAx>
        <c:axId val="318512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18248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1909760"/>
        <c:axId val="31911296"/>
      </c:barChart>
      <c:catAx>
        <c:axId val="31909760"/>
        <c:scaling>
          <c:orientation val="minMax"/>
        </c:scaling>
        <c:delete val="1"/>
        <c:axPos val="l"/>
        <c:majorTickMark val="out"/>
        <c:minorTickMark val="none"/>
        <c:tickLblPos val="none"/>
        <c:crossAx val="31911296"/>
        <c:crosses val="autoZero"/>
        <c:auto val="1"/>
        <c:lblAlgn val="ctr"/>
        <c:lblOffset val="100"/>
        <c:noMultiLvlLbl val="0"/>
      </c:catAx>
      <c:valAx>
        <c:axId val="31911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909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2095616"/>
        <c:axId val="32101504"/>
      </c:barChart>
      <c:catAx>
        <c:axId val="32095616"/>
        <c:scaling>
          <c:orientation val="maxMin"/>
        </c:scaling>
        <c:delete val="1"/>
        <c:axPos val="l"/>
        <c:majorTickMark val="out"/>
        <c:minorTickMark val="none"/>
        <c:tickLblPos val="none"/>
        <c:crossAx val="32101504"/>
        <c:crosses val="autoZero"/>
        <c:auto val="1"/>
        <c:lblAlgn val="ctr"/>
        <c:lblOffset val="100"/>
        <c:noMultiLvlLbl val="0"/>
      </c:catAx>
      <c:valAx>
        <c:axId val="321015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095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4288"/>
        <c:axId val="32154752"/>
      </c:barChart>
      <c:catAx>
        <c:axId val="32124288"/>
        <c:scaling>
          <c:orientation val="maxMin"/>
        </c:scaling>
        <c:delete val="1"/>
        <c:axPos val="l"/>
        <c:majorTickMark val="out"/>
        <c:minorTickMark val="none"/>
        <c:tickLblPos val="none"/>
        <c:crossAx val="32154752"/>
        <c:crosses val="autoZero"/>
        <c:auto val="1"/>
        <c:lblAlgn val="ctr"/>
        <c:lblOffset val="100"/>
        <c:noMultiLvlLbl val="0"/>
      </c:catAx>
      <c:valAx>
        <c:axId val="321547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124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50336"/>
        <c:axId val="33952128"/>
      </c:barChart>
      <c:catAx>
        <c:axId val="33950336"/>
        <c:scaling>
          <c:orientation val="maxMin"/>
        </c:scaling>
        <c:delete val="1"/>
        <c:axPos val="l"/>
        <c:majorTickMark val="out"/>
        <c:minorTickMark val="none"/>
        <c:tickLblPos val="none"/>
        <c:crossAx val="33952128"/>
        <c:crosses val="autoZero"/>
        <c:auto val="1"/>
        <c:lblAlgn val="ctr"/>
        <c:lblOffset val="100"/>
        <c:noMultiLvlLbl val="0"/>
      </c:catAx>
      <c:valAx>
        <c:axId val="339521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950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0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07680"/>
        <c:axId val="34009472"/>
      </c:barChart>
      <c:catAx>
        <c:axId val="34007680"/>
        <c:scaling>
          <c:orientation val="maxMin"/>
        </c:scaling>
        <c:delete val="1"/>
        <c:axPos val="l"/>
        <c:majorTickMark val="out"/>
        <c:minorTickMark val="none"/>
        <c:tickLblPos val="none"/>
        <c:crossAx val="34009472"/>
        <c:crosses val="autoZero"/>
        <c:auto val="1"/>
        <c:lblAlgn val="ctr"/>
        <c:lblOffset val="100"/>
        <c:noMultiLvlLbl val="0"/>
      </c:catAx>
      <c:valAx>
        <c:axId val="340094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007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26016"/>
        <c:axId val="34327552"/>
      </c:barChart>
      <c:catAx>
        <c:axId val="34326016"/>
        <c:scaling>
          <c:orientation val="maxMin"/>
        </c:scaling>
        <c:delete val="1"/>
        <c:axPos val="l"/>
        <c:majorTickMark val="out"/>
        <c:minorTickMark val="none"/>
        <c:tickLblPos val="none"/>
        <c:crossAx val="34327552"/>
        <c:crosses val="autoZero"/>
        <c:auto val="1"/>
        <c:lblAlgn val="ctr"/>
        <c:lblOffset val="100"/>
        <c:noMultiLvlLbl val="0"/>
      </c:catAx>
      <c:valAx>
        <c:axId val="343275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326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3.2857142857142856</c:v>
                </c:pt>
                <c:pt idx="1">
                  <c:v>3.2857142857142856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1096832"/>
        <c:axId val="31098368"/>
      </c:barChart>
      <c:catAx>
        <c:axId val="31096832"/>
        <c:scaling>
          <c:orientation val="maxMin"/>
        </c:scaling>
        <c:delete val="1"/>
        <c:axPos val="l"/>
        <c:majorTickMark val="out"/>
        <c:minorTickMark val="none"/>
        <c:tickLblPos val="none"/>
        <c:crossAx val="31098368"/>
        <c:crosses val="autoZero"/>
        <c:auto val="1"/>
        <c:lblAlgn val="ctr"/>
        <c:lblOffset val="100"/>
        <c:noMultiLvlLbl val="0"/>
      </c:catAx>
      <c:valAx>
        <c:axId val="31098368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1096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4</c:v>
                </c:pt>
                <c:pt idx="1">
                  <c:v>5</c:v>
                </c:pt>
                <c:pt idx="2">
                  <c:v>8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10</c:v>
                </c:pt>
                <c:pt idx="8">
                  <c:v>3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0875008"/>
        <c:axId val="30889088"/>
      </c:barChart>
      <c:catAx>
        <c:axId val="308750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889088"/>
        <c:crosses val="autoZero"/>
        <c:auto val="1"/>
        <c:lblAlgn val="ctr"/>
        <c:lblOffset val="100"/>
        <c:noMultiLvlLbl val="0"/>
      </c:catAx>
      <c:valAx>
        <c:axId val="3088908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0875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619047619047619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29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47619047619048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6.2E-2</c:v>
                </c:pt>
                <c:pt idx="1">
                  <c:v>0.125</c:v>
                </c:pt>
                <c:pt idx="2">
                  <c:v>6.2E-2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8571278590176229E-2"/>
                  <c:y val="-4.8260704603530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428571428571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0.188</c:v>
                </c:pt>
                <c:pt idx="2">
                  <c:v>0.188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238095238095247E-3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421447319086E-2"/>
                  <c:y val="-4.81467999688687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57142857142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0.125</c:v>
                </c:pt>
                <c:pt idx="1">
                  <c:v>0.125</c:v>
                </c:pt>
                <c:pt idx="2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619047619047619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08"/>
                  <c:y val="-4.7611123902299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46119235095612E-3"/>
                  <c:y val="-5.083511148872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0.5</c:v>
                </c:pt>
                <c:pt idx="1">
                  <c:v>0.375</c:v>
                </c:pt>
                <c:pt idx="2">
                  <c:v>6.2E-2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3837120359955007E-2"/>
                  <c:y val="-4.891170404576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128683914510687E-2"/>
                  <c:y val="-4.8261312635388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151106111736033"/>
                  <c:y val="-5.12574909524859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0.312</c:v>
                </c:pt>
                <c:pt idx="1">
                  <c:v>0.188</c:v>
                </c:pt>
                <c:pt idx="2">
                  <c:v>0.56200000000000006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027200"/>
        <c:axId val="31028736"/>
      </c:barChart>
      <c:catAx>
        <c:axId val="310272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028736"/>
        <c:crosses val="autoZero"/>
        <c:auto val="1"/>
        <c:lblAlgn val="ctr"/>
        <c:lblOffset val="100"/>
        <c:noMultiLvlLbl val="0"/>
      </c:catAx>
      <c:valAx>
        <c:axId val="310287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027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</c:v>
                </c:pt>
                <c:pt idx="1">
                  <c:v>3.4</c:v>
                </c:pt>
                <c:pt idx="2">
                  <c:v>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1469568"/>
        <c:axId val="31471104"/>
      </c:barChart>
      <c:catAx>
        <c:axId val="314695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471104"/>
        <c:crosses val="autoZero"/>
        <c:auto val="1"/>
        <c:lblAlgn val="ctr"/>
        <c:lblOffset val="100"/>
        <c:noMultiLvlLbl val="0"/>
      </c:catAx>
      <c:valAx>
        <c:axId val="31471104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1469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0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7.0999999999999994E-2</c:v>
                </c:pt>
                <c:pt idx="3">
                  <c:v>6.2E-2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08228935922016E-2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1.4184397163120567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0.125</c:v>
                </c:pt>
                <c:pt idx="1">
                  <c:v>6.2E-2</c:v>
                </c:pt>
                <c:pt idx="2">
                  <c:v>0</c:v>
                </c:pt>
                <c:pt idx="3">
                  <c:v>0.125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143903997815877E-3"/>
                  <c:y val="-4.3508054241877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6320185154160691E-2"/>
                  <c:y val="-4.5623456130740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672604754192961E-3"/>
                  <c:y val="-4.5623456130740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676309078386478E-2"/>
                  <c:y val="-4.3507387658644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146559694222619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6.2E-2</c:v>
                </c:pt>
                <c:pt idx="1">
                  <c:v>0.25</c:v>
                </c:pt>
                <c:pt idx="2">
                  <c:v>7.0999999999999994E-2</c:v>
                </c:pt>
                <c:pt idx="3">
                  <c:v>0.188</c:v>
                </c:pt>
                <c:pt idx="4">
                  <c:v>0.312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3387750290078995E-2"/>
                  <c:y val="-4.3507221012836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915855376233998"/>
                  <c:y val="-4.38206817779974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422162655200014"/>
                  <c:y val="-4.3507720950261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64618429788475E-2"/>
                  <c:y val="-4.5623956068165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166036869504789E-2"/>
                  <c:y val="-4.4579586788386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0.312</c:v>
                </c:pt>
                <c:pt idx="1">
                  <c:v>0.56200000000000006</c:v>
                </c:pt>
                <c:pt idx="2">
                  <c:v>0.64300000000000002</c:v>
                </c:pt>
                <c:pt idx="3">
                  <c:v>0.125</c:v>
                </c:pt>
                <c:pt idx="4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519728473657116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280604108883669E-2"/>
                  <c:y val="-4.5624122713973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444804328537065E-2"/>
                  <c:y val="-4.56237894223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53529035820877"/>
                  <c:y val="-4.562362277654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8546192364252452E-2"/>
                  <c:y val="-4.4579586788386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</c:v>
                </c:pt>
                <c:pt idx="1">
                  <c:v>0.125</c:v>
                </c:pt>
                <c:pt idx="2">
                  <c:v>0.214</c:v>
                </c:pt>
                <c:pt idx="3">
                  <c:v>0.5</c:v>
                </c:pt>
                <c:pt idx="4">
                  <c:v>0.438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197056"/>
        <c:axId val="31198592"/>
      </c:barChart>
      <c:catAx>
        <c:axId val="311970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198592"/>
        <c:crosses val="autoZero"/>
        <c:auto val="1"/>
        <c:lblAlgn val="ctr"/>
        <c:lblOffset val="100"/>
        <c:noMultiLvlLbl val="0"/>
      </c:catAx>
      <c:valAx>
        <c:axId val="311985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197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4.3</c:v>
                </c:pt>
                <c:pt idx="1">
                  <c:v>3.8</c:v>
                </c:pt>
                <c:pt idx="2">
                  <c:v>3.875</c:v>
                </c:pt>
                <c:pt idx="3">
                  <c:v>3.9</c:v>
                </c:pt>
                <c:pt idx="4">
                  <c:v>4.0999999999999996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70400"/>
        <c:axId val="31271936"/>
      </c:barChart>
      <c:catAx>
        <c:axId val="312704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271936"/>
        <c:crosses val="autoZero"/>
        <c:auto val="1"/>
        <c:lblAlgn val="ctr"/>
        <c:lblOffset val="100"/>
        <c:noMultiLvlLbl val="0"/>
      </c:catAx>
      <c:valAx>
        <c:axId val="3127193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1270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0.4375</c:v>
                </c:pt>
                <c:pt idx="1">
                  <c:v>0.125</c:v>
                </c:pt>
                <c:pt idx="2">
                  <c:v>0.188</c:v>
                </c:pt>
                <c:pt idx="3">
                  <c:v>0.188</c:v>
                </c:pt>
                <c:pt idx="4">
                  <c:v>6.7000000000000004E-2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0.25</c:v>
                </c:pt>
                <c:pt idx="1">
                  <c:v>0.312</c:v>
                </c:pt>
                <c:pt idx="2">
                  <c:v>0.312</c:v>
                </c:pt>
                <c:pt idx="3">
                  <c:v>0.125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0.125</c:v>
                </c:pt>
                <c:pt idx="2">
                  <c:v>0.5</c:v>
                </c:pt>
                <c:pt idx="3">
                  <c:v>0.375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0.3125</c:v>
                </c:pt>
                <c:pt idx="1">
                  <c:v>0.438</c:v>
                </c:pt>
                <c:pt idx="2">
                  <c:v>0</c:v>
                </c:pt>
                <c:pt idx="3">
                  <c:v>0.25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6.2E-2</c:v>
                </c:pt>
                <c:pt idx="4">
                  <c:v>0.93300000000000005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59744"/>
        <c:axId val="31361280"/>
      </c:barChart>
      <c:catAx>
        <c:axId val="31359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1361280"/>
        <c:crosses val="autoZero"/>
        <c:auto val="1"/>
        <c:lblAlgn val="ctr"/>
        <c:lblOffset val="100"/>
        <c:noMultiLvlLbl val="0"/>
      </c:catAx>
      <c:valAx>
        <c:axId val="313612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359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87714451206733E-3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087714451206733E-3"/>
                  <c:y val="-3.9100068503167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82151155939887E-3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6.2E-2</c:v>
                </c:pt>
                <c:pt idx="1">
                  <c:v>5.8999999999999997E-2</c:v>
                </c:pt>
                <c:pt idx="2">
                  <c:v>5.8999999999999997E-2</c:v>
                </c:pt>
                <c:pt idx="3">
                  <c:v>7.6999999999999999E-2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24053843893648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034947639874618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4.6288569375801995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0.312</c:v>
                </c:pt>
                <c:pt idx="1">
                  <c:v>0.11799999999999999</c:v>
                </c:pt>
                <c:pt idx="2">
                  <c:v>0</c:v>
                </c:pt>
                <c:pt idx="3">
                  <c:v>0.23100000000000001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572173425587315E-2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65837371758893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253693569043574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065229304430266E-2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0.188</c:v>
                </c:pt>
                <c:pt idx="1">
                  <c:v>0.17599999999999999</c:v>
                </c:pt>
                <c:pt idx="2">
                  <c:v>0.47099999999999997</c:v>
                </c:pt>
                <c:pt idx="3">
                  <c:v>0.23100000000000001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333328728646396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346372379282721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604496532049104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31571676810098E-3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0.188</c:v>
                </c:pt>
                <c:pt idx="1">
                  <c:v>0.41199999999999998</c:v>
                </c:pt>
                <c:pt idx="2">
                  <c:v>0.23499999999999999</c:v>
                </c:pt>
                <c:pt idx="3">
                  <c:v>7.6999999999999999E-2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24291487181725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0101526439905175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877185954249768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736829018258181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0.25</c:v>
                </c:pt>
                <c:pt idx="1">
                  <c:v>0.23499999999999999</c:v>
                </c:pt>
                <c:pt idx="2">
                  <c:v>0.23499999999999999</c:v>
                </c:pt>
                <c:pt idx="3">
                  <c:v>0.38500000000000001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9400064"/>
        <c:axId val="29414144"/>
      </c:barChart>
      <c:catAx>
        <c:axId val="294000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414144"/>
        <c:crosses val="autoZero"/>
        <c:auto val="1"/>
        <c:lblAlgn val="ctr"/>
        <c:lblOffset val="100"/>
        <c:noMultiLvlLbl val="0"/>
      </c:catAx>
      <c:valAx>
        <c:axId val="294141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400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Q58" sqref="Q58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2"/>
      <c r="T7" s="2"/>
    </row>
    <row r="8" spans="1:20" x14ac:dyDescent="0.25">
      <c r="K8" s="2"/>
      <c r="L8" s="23" t="s">
        <v>72</v>
      </c>
      <c r="M8" s="4">
        <v>0</v>
      </c>
      <c r="N8" s="4">
        <v>0.1</v>
      </c>
      <c r="O8" s="4">
        <v>0.4</v>
      </c>
      <c r="P8" s="4">
        <v>0.4</v>
      </c>
      <c r="Q8" s="4">
        <v>0.1</v>
      </c>
      <c r="R8" s="24">
        <f>(0*1+1*2+4*3+4*4+1*5)/10</f>
        <v>3.5</v>
      </c>
      <c r="S8" s="2"/>
      <c r="T8" s="2"/>
    </row>
    <row r="9" spans="1:20" x14ac:dyDescent="0.25">
      <c r="K9" s="2"/>
      <c r="L9" s="3" t="s">
        <v>0</v>
      </c>
      <c r="M9" s="4">
        <v>0.1</v>
      </c>
      <c r="N9" s="4">
        <v>0.1</v>
      </c>
      <c r="O9" s="4">
        <v>0.4</v>
      </c>
      <c r="P9" s="4">
        <v>0.1</v>
      </c>
      <c r="Q9" s="4">
        <v>0.3</v>
      </c>
      <c r="R9" s="24">
        <f>(1*1+1*2+4*3+1*4+3*5)/10</f>
        <v>3.4</v>
      </c>
      <c r="S9" s="2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0.14299999999999999</v>
      </c>
      <c r="P31" s="4">
        <v>0.42899999999999999</v>
      </c>
      <c r="Q31" s="4">
        <v>0.42899999999999999</v>
      </c>
      <c r="R31" s="4">
        <v>0</v>
      </c>
      <c r="S31" s="24">
        <f>(0*1+1*2+3*3+3*4+0*5)/7</f>
        <v>3.2857142857142856</v>
      </c>
      <c r="T31" s="2"/>
      <c r="U31" s="2"/>
    </row>
    <row r="32" spans="11:21" x14ac:dyDescent="0.25">
      <c r="K32" s="2"/>
      <c r="L32" s="2"/>
      <c r="M32" s="3" t="s">
        <v>0</v>
      </c>
      <c r="N32" s="4">
        <v>0.14299999999999999</v>
      </c>
      <c r="O32" s="4">
        <v>0.14299999999999999</v>
      </c>
      <c r="P32" s="4">
        <v>0.28599999999999998</v>
      </c>
      <c r="Q32" s="4">
        <v>0.14299999999999999</v>
      </c>
      <c r="R32" s="4">
        <v>0.28599999999999998</v>
      </c>
      <c r="S32" s="24">
        <f>(1*1+1*2+2*3+1*4+2*5)/7</f>
        <v>3.2857142857142856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3"/>
      <c r="O43" s="3"/>
      <c r="P43" s="3"/>
      <c r="Q43" s="3"/>
      <c r="R43" s="2"/>
      <c r="S43" s="2"/>
    </row>
    <row r="44" spans="11:21" x14ac:dyDescent="0.25">
      <c r="M44" s="2"/>
      <c r="N44" s="3"/>
      <c r="O44" s="3"/>
      <c r="P44" s="3"/>
      <c r="Q44" s="3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2"/>
      <c r="N46" s="3">
        <v>1</v>
      </c>
      <c r="O46" s="25">
        <v>4</v>
      </c>
      <c r="P46" s="25">
        <v>4</v>
      </c>
      <c r="Q46" s="3"/>
      <c r="R46" s="3"/>
      <c r="S46" s="2"/>
    </row>
    <row r="47" spans="11:21" x14ac:dyDescent="0.25">
      <c r="M47" s="2"/>
      <c r="N47" s="3">
        <v>2</v>
      </c>
      <c r="O47" s="25">
        <v>5</v>
      </c>
      <c r="P47" s="25">
        <v>4</v>
      </c>
      <c r="Q47" s="3"/>
      <c r="R47" s="3"/>
      <c r="S47" s="2"/>
    </row>
    <row r="48" spans="11:21" x14ac:dyDescent="0.25">
      <c r="M48" s="2"/>
      <c r="N48" s="3">
        <v>3</v>
      </c>
      <c r="O48" s="25">
        <v>8</v>
      </c>
      <c r="P48" s="25">
        <v>0</v>
      </c>
      <c r="Q48" s="3"/>
      <c r="R48" s="3"/>
      <c r="S48" s="2"/>
    </row>
    <row r="49" spans="13:19" x14ac:dyDescent="0.25">
      <c r="M49" s="2"/>
      <c r="N49" s="3">
        <v>4</v>
      </c>
      <c r="O49" s="25">
        <v>4</v>
      </c>
      <c r="P49" s="25">
        <v>3</v>
      </c>
      <c r="Q49" s="3"/>
      <c r="R49" s="3"/>
      <c r="S49" s="2"/>
    </row>
    <row r="50" spans="13:19" x14ac:dyDescent="0.25">
      <c r="M50" s="2"/>
      <c r="N50" s="3">
        <v>5</v>
      </c>
      <c r="O50" s="25">
        <v>4</v>
      </c>
      <c r="P50" s="25">
        <v>1</v>
      </c>
      <c r="Q50" s="3"/>
      <c r="R50" s="3"/>
      <c r="S50" s="2"/>
    </row>
    <row r="51" spans="13:19" x14ac:dyDescent="0.25">
      <c r="M51" s="2"/>
      <c r="N51" s="3">
        <v>6</v>
      </c>
      <c r="O51" s="25">
        <v>5</v>
      </c>
      <c r="P51" s="25">
        <v>2</v>
      </c>
      <c r="Q51" s="3"/>
      <c r="R51" s="3"/>
      <c r="S51" s="2"/>
    </row>
    <row r="52" spans="13:19" x14ac:dyDescent="0.25">
      <c r="M52" s="2"/>
      <c r="N52" s="3">
        <v>7</v>
      </c>
      <c r="O52" s="25">
        <v>4</v>
      </c>
      <c r="P52" s="25">
        <v>3</v>
      </c>
      <c r="Q52" s="3"/>
      <c r="R52" s="3"/>
      <c r="S52" s="2"/>
    </row>
    <row r="53" spans="13:19" x14ac:dyDescent="0.25">
      <c r="M53" s="2"/>
      <c r="N53" s="3">
        <v>8</v>
      </c>
      <c r="O53" s="25">
        <v>10</v>
      </c>
      <c r="P53" s="25">
        <v>0</v>
      </c>
      <c r="Q53" s="3"/>
      <c r="R53" s="3"/>
      <c r="S53" s="2"/>
    </row>
    <row r="54" spans="13:19" x14ac:dyDescent="0.25">
      <c r="M54" s="2"/>
      <c r="N54" s="3">
        <v>9</v>
      </c>
      <c r="O54" s="25">
        <v>3</v>
      </c>
      <c r="P54" s="25">
        <v>2</v>
      </c>
      <c r="Q54" s="3"/>
      <c r="R54" s="3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3"/>
      <c r="O57" s="3"/>
      <c r="P57" s="3"/>
      <c r="Q57" s="3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P51" sqref="P51"/>
    </sheetView>
  </sheetViews>
  <sheetFormatPr defaultRowHeight="15" x14ac:dyDescent="0.25"/>
  <sheetData>
    <row r="2" spans="1:23" ht="27.75" customHeight="1" x14ac:dyDescent="0.3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3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  <c r="V11" s="2"/>
      <c r="W11" s="2"/>
    </row>
    <row r="12" spans="1:23" x14ac:dyDescent="0.25">
      <c r="M12" s="2"/>
      <c r="N12" s="23">
        <v>1</v>
      </c>
      <c r="O12" s="4">
        <v>6.2E-2</v>
      </c>
      <c r="P12" s="4">
        <v>0</v>
      </c>
      <c r="Q12" s="4">
        <v>0.125</v>
      </c>
      <c r="R12" s="4">
        <v>0.5</v>
      </c>
      <c r="S12" s="4">
        <v>0.312</v>
      </c>
      <c r="T12" s="24">
        <f>(1*1+0*2+2*3+8*4+5*5)/16</f>
        <v>4</v>
      </c>
      <c r="U12" s="3"/>
      <c r="V12" s="2"/>
      <c r="W12" s="2"/>
    </row>
    <row r="13" spans="1:23" x14ac:dyDescent="0.25">
      <c r="M13" s="2"/>
      <c r="N13" s="3">
        <v>2</v>
      </c>
      <c r="O13" s="4">
        <v>0.125</v>
      </c>
      <c r="P13" s="4">
        <v>0.188</v>
      </c>
      <c r="Q13" s="4">
        <v>0.125</v>
      </c>
      <c r="R13" s="4">
        <v>0.375</v>
      </c>
      <c r="S13" s="4">
        <v>0.188</v>
      </c>
      <c r="T13" s="24">
        <f>(2*1+3*2+2*3+6*4+3*5)/16</f>
        <v>3.3125</v>
      </c>
      <c r="U13" s="3"/>
      <c r="V13" s="2"/>
      <c r="W13" s="2"/>
    </row>
    <row r="14" spans="1:23" x14ac:dyDescent="0.25">
      <c r="M14" s="2"/>
      <c r="N14" s="3">
        <v>3</v>
      </c>
      <c r="O14" s="4">
        <v>6.2E-2</v>
      </c>
      <c r="P14" s="4">
        <v>0.188</v>
      </c>
      <c r="Q14" s="4">
        <v>0.125</v>
      </c>
      <c r="R14" s="4">
        <v>6.2E-2</v>
      </c>
      <c r="S14" s="4">
        <v>0.56200000000000006</v>
      </c>
      <c r="T14" s="24">
        <f>(1*1+3*2+2*3+1*4+9*5)/16</f>
        <v>3.875</v>
      </c>
      <c r="U14" s="3"/>
      <c r="V14" s="2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3"/>
      <c r="V15" s="2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0.1</v>
      </c>
      <c r="Q42" s="4">
        <v>0</v>
      </c>
      <c r="R42" s="4">
        <v>0</v>
      </c>
      <c r="S42" s="4">
        <v>0.6</v>
      </c>
      <c r="T42" s="4">
        <v>0.3</v>
      </c>
      <c r="U42" s="24">
        <f>(1*1+0*2+0*3+6*4+3*5)/10</f>
        <v>4</v>
      </c>
      <c r="V42" s="2"/>
      <c r="W42" s="2"/>
    </row>
    <row r="43" spans="13:23" x14ac:dyDescent="0.25">
      <c r="M43" s="2"/>
      <c r="N43" s="2"/>
      <c r="O43" s="3">
        <v>2</v>
      </c>
      <c r="P43" s="4">
        <v>0.1</v>
      </c>
      <c r="Q43" s="4">
        <v>0.2</v>
      </c>
      <c r="R43" s="4">
        <v>0.1</v>
      </c>
      <c r="S43" s="4">
        <v>0.4</v>
      </c>
      <c r="T43" s="4">
        <v>0.2</v>
      </c>
      <c r="U43" s="24">
        <f>(1*1+2*2+1*3+4*4+2*5)/10</f>
        <v>3.4</v>
      </c>
      <c r="V43" s="2"/>
      <c r="W43" s="2"/>
    </row>
    <row r="44" spans="13:23" x14ac:dyDescent="0.25">
      <c r="M44" s="2"/>
      <c r="N44" s="2"/>
      <c r="O44" s="3">
        <v>3</v>
      </c>
      <c r="P44" s="4">
        <v>0.1</v>
      </c>
      <c r="Q44" s="4">
        <v>0.2</v>
      </c>
      <c r="R44" s="4">
        <v>0.1</v>
      </c>
      <c r="S44" s="4">
        <v>0.1</v>
      </c>
      <c r="T44" s="4">
        <v>0.5</v>
      </c>
      <c r="U44" s="24">
        <f>(1*1+2*2+1*3+1*4+5*5)/10</f>
        <v>3.7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T87" sqref="T87"/>
    </sheetView>
  </sheetViews>
  <sheetFormatPr defaultRowHeight="15" x14ac:dyDescent="0.25"/>
  <sheetData>
    <row r="2" spans="1:20" ht="31.5" customHeight="1" x14ac:dyDescent="0.35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0" x14ac:dyDescent="0.25">
      <c r="L3" s="2"/>
      <c r="M3" s="2"/>
      <c r="N3" s="2"/>
      <c r="O3" s="2"/>
      <c r="P3" s="2"/>
      <c r="Q3" s="2"/>
      <c r="R3" s="2"/>
      <c r="S3" s="2"/>
    </row>
    <row r="4" spans="1:20" x14ac:dyDescent="0.25">
      <c r="L4" s="2"/>
      <c r="M4" s="2"/>
      <c r="N4" s="2"/>
      <c r="O4" s="2"/>
      <c r="P4" s="2"/>
      <c r="Q4" s="2"/>
      <c r="R4" s="2"/>
      <c r="S4" s="2"/>
    </row>
    <row r="5" spans="1:20" x14ac:dyDescent="0.25">
      <c r="L5" s="2"/>
      <c r="M5" s="2"/>
      <c r="N5" s="2"/>
      <c r="O5" s="2"/>
      <c r="P5" s="2"/>
      <c r="Q5" s="2"/>
      <c r="R5" s="2"/>
      <c r="S5" s="2"/>
    </row>
    <row r="6" spans="1:20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25">
      <c r="J8" s="2"/>
      <c r="K8" s="3"/>
      <c r="L8" s="3"/>
      <c r="M8" s="3"/>
      <c r="N8" s="3"/>
      <c r="O8" s="3"/>
      <c r="P8" s="3"/>
      <c r="Q8" s="3"/>
      <c r="R8" s="3"/>
      <c r="S8" s="3"/>
      <c r="T8" s="2"/>
    </row>
    <row r="9" spans="1:20" x14ac:dyDescent="0.25">
      <c r="J9" s="2"/>
      <c r="K9" s="3"/>
      <c r="L9" s="3"/>
      <c r="M9" s="3"/>
      <c r="N9" s="3"/>
      <c r="O9" s="3"/>
      <c r="P9" s="3"/>
      <c r="Q9" s="3"/>
      <c r="R9" s="3"/>
      <c r="S9" s="3"/>
      <c r="T9" s="2"/>
    </row>
    <row r="10" spans="1:20" x14ac:dyDescent="0.25">
      <c r="J10" s="2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</row>
    <row r="11" spans="1:20" x14ac:dyDescent="0.25">
      <c r="J11" s="2"/>
      <c r="K11" s="3"/>
      <c r="L11" s="3"/>
      <c r="M11" s="23">
        <v>1</v>
      </c>
      <c r="N11" s="4">
        <v>0</v>
      </c>
      <c r="O11" s="4">
        <v>0.125</v>
      </c>
      <c r="P11" s="4">
        <v>6.2E-2</v>
      </c>
      <c r="Q11" s="4">
        <v>0.312</v>
      </c>
      <c r="R11" s="4">
        <v>0.5</v>
      </c>
      <c r="S11" s="24">
        <f>(0*1+2*2+1*3+5*4+8*5)/16</f>
        <v>4.1875</v>
      </c>
      <c r="T11" s="2"/>
    </row>
    <row r="12" spans="1:20" x14ac:dyDescent="0.25">
      <c r="J12" s="2"/>
      <c r="K12" s="3"/>
      <c r="L12" s="3"/>
      <c r="M12" s="3">
        <v>2</v>
      </c>
      <c r="N12" s="4">
        <v>0</v>
      </c>
      <c r="O12" s="4">
        <v>6.2E-2</v>
      </c>
      <c r="P12" s="4">
        <v>0.25</v>
      </c>
      <c r="Q12" s="4">
        <v>0.56200000000000006</v>
      </c>
      <c r="R12" s="4">
        <v>0.125</v>
      </c>
      <c r="S12" s="24">
        <f>(0*1+1*2+4*3+9*4+2*5)/16</f>
        <v>3.75</v>
      </c>
      <c r="T12" s="2"/>
    </row>
    <row r="13" spans="1:20" x14ac:dyDescent="0.25">
      <c r="J13" s="2"/>
      <c r="K13" s="3"/>
      <c r="L13" s="3"/>
      <c r="M13" s="3">
        <v>3</v>
      </c>
      <c r="N13" s="4">
        <v>7.0999999999999994E-2</v>
      </c>
      <c r="O13" s="4">
        <v>0</v>
      </c>
      <c r="P13" s="4">
        <v>7.0999999999999994E-2</v>
      </c>
      <c r="Q13" s="4">
        <v>0.64300000000000002</v>
      </c>
      <c r="R13" s="4">
        <v>0.214</v>
      </c>
      <c r="S13" s="24">
        <f>(1*1+0*2+1*3+9*4+3*5)/14</f>
        <v>3.9285714285714284</v>
      </c>
      <c r="T13" s="2"/>
    </row>
    <row r="14" spans="1:20" x14ac:dyDescent="0.25">
      <c r="J14" s="2"/>
      <c r="K14" s="3"/>
      <c r="L14" s="3"/>
      <c r="M14" s="3">
        <v>4</v>
      </c>
      <c r="N14" s="4">
        <v>6.2E-2</v>
      </c>
      <c r="O14" s="4">
        <v>0.125</v>
      </c>
      <c r="P14" s="4">
        <v>0.188</v>
      </c>
      <c r="Q14" s="4">
        <v>0.125</v>
      </c>
      <c r="R14" s="4">
        <v>0.5</v>
      </c>
      <c r="S14" s="24">
        <f>(1*1+2*2+3*3+2*4+8*5)/16</f>
        <v>3.875</v>
      </c>
      <c r="T14" s="2"/>
    </row>
    <row r="15" spans="1:20" x14ac:dyDescent="0.25">
      <c r="J15" s="2"/>
      <c r="K15" s="3"/>
      <c r="L15" s="3"/>
      <c r="M15" s="3">
        <v>5</v>
      </c>
      <c r="N15" s="4">
        <v>0</v>
      </c>
      <c r="O15" s="4">
        <v>0</v>
      </c>
      <c r="P15" s="4">
        <v>0.312</v>
      </c>
      <c r="Q15" s="4">
        <v>0.25</v>
      </c>
      <c r="R15" s="4">
        <v>0.438</v>
      </c>
      <c r="S15" s="24">
        <f>(0*1+0*2+5*3+4*4+7*5)/16</f>
        <v>4.125</v>
      </c>
      <c r="T15" s="2"/>
    </row>
    <row r="16" spans="1:20" x14ac:dyDescent="0.25">
      <c r="J16" s="2"/>
      <c r="K16" s="3"/>
      <c r="L16" s="3"/>
      <c r="M16" s="3"/>
      <c r="N16" s="3"/>
      <c r="O16" s="3"/>
      <c r="P16" s="3"/>
      <c r="Q16" s="3"/>
      <c r="R16" s="3"/>
      <c r="S16" s="3"/>
      <c r="T16" s="2"/>
    </row>
    <row r="17" spans="10:20" x14ac:dyDescent="0.25">
      <c r="J17" s="2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10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0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0.1</v>
      </c>
      <c r="S49" s="4">
        <v>0</v>
      </c>
      <c r="T49" s="4">
        <v>0.4</v>
      </c>
      <c r="U49" s="4">
        <v>0.5</v>
      </c>
      <c r="V49" s="24">
        <f>(0*1+1*2+0*3+4*4+5*5)/10</f>
        <v>4.3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0.1</v>
      </c>
      <c r="S50" s="4">
        <v>0.2</v>
      </c>
      <c r="T50" s="4">
        <v>0.5</v>
      </c>
      <c r="U50" s="4">
        <v>0.2</v>
      </c>
      <c r="V50" s="24">
        <f>(0*1+1*2+2*3+5*4+2*5)/10</f>
        <v>3.8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0.125</v>
      </c>
      <c r="R51" s="4">
        <v>0</v>
      </c>
      <c r="S51" s="4">
        <v>0</v>
      </c>
      <c r="T51" s="4">
        <v>0.625</v>
      </c>
      <c r="U51" s="4">
        <v>0.25</v>
      </c>
      <c r="V51" s="24">
        <f>(1*1+0*2+0*3+5*4+2*5)/8</f>
        <v>3.875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0.1</v>
      </c>
      <c r="R52" s="4">
        <v>0.1</v>
      </c>
      <c r="S52" s="4">
        <v>0.1</v>
      </c>
      <c r="T52" s="4">
        <v>0.2</v>
      </c>
      <c r="U52" s="4">
        <v>0.5</v>
      </c>
      <c r="V52" s="24">
        <f>(1*1+1*2+1*3+2*4+5*5)/10</f>
        <v>3.9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0.3</v>
      </c>
      <c r="T53" s="4">
        <v>0.3</v>
      </c>
      <c r="U53" s="4">
        <v>0.4</v>
      </c>
      <c r="V53" s="24">
        <f>(0*1+0*2+3*3+3*4+4*5)/10</f>
        <v>4.0999999999999996</v>
      </c>
      <c r="W53" s="2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2"/>
      <c r="P77" s="3"/>
      <c r="Q77" s="3" t="s">
        <v>6</v>
      </c>
      <c r="R77" s="4">
        <f>7/R83</f>
        <v>0.4375</v>
      </c>
      <c r="S77" s="4">
        <v>0.125</v>
      </c>
      <c r="T77" s="4">
        <v>0.188</v>
      </c>
      <c r="U77" s="4">
        <v>0.188</v>
      </c>
      <c r="V77" s="4">
        <v>6.7000000000000004E-2</v>
      </c>
      <c r="W77" s="2"/>
      <c r="X77" s="2"/>
      <c r="Y77" s="2"/>
    </row>
    <row r="78" spans="15:25" x14ac:dyDescent="0.25">
      <c r="O78" s="2"/>
      <c r="P78" s="3"/>
      <c r="Q78" s="3" t="s">
        <v>7</v>
      </c>
      <c r="R78" s="4">
        <f>4/R83</f>
        <v>0.25</v>
      </c>
      <c r="S78" s="4">
        <v>0.312</v>
      </c>
      <c r="T78" s="4">
        <v>0.312</v>
      </c>
      <c r="U78" s="4">
        <v>0.125</v>
      </c>
      <c r="V78" s="4">
        <v>0</v>
      </c>
      <c r="W78" s="2"/>
      <c r="X78" s="2"/>
      <c r="Y78" s="2"/>
    </row>
    <row r="79" spans="15:25" x14ac:dyDescent="0.25">
      <c r="O79" s="2"/>
      <c r="P79" s="3"/>
      <c r="Q79" s="3" t="s">
        <v>8</v>
      </c>
      <c r="R79" s="4">
        <f>0/R83</f>
        <v>0</v>
      </c>
      <c r="S79" s="4">
        <v>0.125</v>
      </c>
      <c r="T79" s="4">
        <v>0.5</v>
      </c>
      <c r="U79" s="4">
        <v>0.375</v>
      </c>
      <c r="V79" s="4">
        <v>0</v>
      </c>
      <c r="W79" s="2"/>
      <c r="X79" s="2"/>
      <c r="Y79" s="2"/>
    </row>
    <row r="80" spans="15:25" x14ac:dyDescent="0.25">
      <c r="O80" s="2"/>
      <c r="P80" s="3"/>
      <c r="Q80" s="3" t="s">
        <v>9</v>
      </c>
      <c r="R80" s="4">
        <f>5/R83</f>
        <v>0.3125</v>
      </c>
      <c r="S80" s="4">
        <v>0.438</v>
      </c>
      <c r="T80" s="4">
        <v>0</v>
      </c>
      <c r="U80" s="4">
        <v>0.25</v>
      </c>
      <c r="V80" s="4">
        <v>0</v>
      </c>
      <c r="W80" s="2"/>
      <c r="X80" s="2"/>
      <c r="Y80" s="2"/>
    </row>
    <row r="81" spans="15:25" x14ac:dyDescent="0.25">
      <c r="O81" s="2"/>
      <c r="P81" s="3"/>
      <c r="Q81" s="3" t="s">
        <v>10</v>
      </c>
      <c r="R81" s="4">
        <f>0/R83</f>
        <v>0</v>
      </c>
      <c r="S81" s="4">
        <v>0</v>
      </c>
      <c r="T81" s="4">
        <v>0</v>
      </c>
      <c r="U81" s="4">
        <v>6.2E-2</v>
      </c>
      <c r="V81" s="4">
        <v>0.93300000000000005</v>
      </c>
      <c r="W81" s="2"/>
      <c r="X81" s="2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2"/>
      <c r="P83" s="3"/>
      <c r="Q83" s="3"/>
      <c r="R83" s="3">
        <v>16</v>
      </c>
      <c r="S83" s="3"/>
      <c r="T83" s="3"/>
      <c r="U83" s="3"/>
      <c r="V83" s="3"/>
      <c r="W83" s="2"/>
      <c r="X83" s="2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Y51"/>
  <sheetViews>
    <sheetView showGridLines="0" workbookViewId="0">
      <selection activeCell="S60" sqref="S60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3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6.2E-2</v>
      </c>
      <c r="R7" s="4">
        <v>0.312</v>
      </c>
      <c r="S7" s="4">
        <v>0.188</v>
      </c>
      <c r="T7" s="4">
        <v>0.188</v>
      </c>
      <c r="U7" s="4">
        <v>0.25</v>
      </c>
      <c r="V7" s="24">
        <f>(1*1+5*2+3*3+3*4+4*5)/16</f>
        <v>3.25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5.8999999999999997E-2</v>
      </c>
      <c r="R8" s="4">
        <v>0.11799999999999999</v>
      </c>
      <c r="S8" s="4">
        <v>0.17599999999999999</v>
      </c>
      <c r="T8" s="4">
        <v>0.41199999999999998</v>
      </c>
      <c r="U8" s="4">
        <v>0.23499999999999999</v>
      </c>
      <c r="V8" s="24">
        <f>(1*1+2*2+3*3+7*4+4*5)/17</f>
        <v>3.6470588235294117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5.8999999999999997E-2</v>
      </c>
      <c r="R9" s="4">
        <v>0</v>
      </c>
      <c r="S9" s="4">
        <v>0.47099999999999997</v>
      </c>
      <c r="T9" s="4">
        <v>0.23499999999999999</v>
      </c>
      <c r="U9" s="4">
        <v>0.23499999999999999</v>
      </c>
      <c r="V9" s="24">
        <f>(1*1+0*2+8*3+4*4+4*5)/17</f>
        <v>3.5882352941176472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7.6999999999999999E-2</v>
      </c>
      <c r="R10" s="4">
        <v>0.23100000000000001</v>
      </c>
      <c r="S10" s="4">
        <v>0.23100000000000001</v>
      </c>
      <c r="T10" s="4">
        <v>7.6999999999999999E-2</v>
      </c>
      <c r="U10" s="4">
        <v>0.38500000000000001</v>
      </c>
      <c r="V10" s="24">
        <f>(1*1+3*2+3*3+1*4+5*5)/13</f>
        <v>3.4615384615384617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2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2"/>
    </row>
    <row r="44" spans="14:25" x14ac:dyDescent="0.25">
      <c r="N44" s="2"/>
      <c r="O44" s="2"/>
      <c r="P44" s="2"/>
      <c r="Q44" s="23">
        <v>1</v>
      </c>
      <c r="R44" s="4">
        <v>0</v>
      </c>
      <c r="S44" s="4">
        <v>0.5</v>
      </c>
      <c r="T44" s="4">
        <v>0.1</v>
      </c>
      <c r="U44" s="4">
        <v>0.1</v>
      </c>
      <c r="V44" s="4">
        <v>0.3</v>
      </c>
      <c r="W44" s="24">
        <f>(0*1+5*2+1*3+1*4+3*5)/10</f>
        <v>3.2</v>
      </c>
      <c r="X44" s="3"/>
      <c r="Y44" s="2"/>
    </row>
    <row r="45" spans="14:25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0.27300000000000002</v>
      </c>
      <c r="U45" s="4">
        <v>0.45500000000000002</v>
      </c>
      <c r="V45" s="4">
        <v>0.27300000000000002</v>
      </c>
      <c r="W45" s="24">
        <f>(0*1+0*2+3*3+5*4+3*5)/11</f>
        <v>4</v>
      </c>
      <c r="X45" s="3"/>
      <c r="Y45" s="2"/>
    </row>
    <row r="46" spans="14:25" x14ac:dyDescent="0.25">
      <c r="N46" s="2"/>
      <c r="O46" s="2"/>
      <c r="P46" s="2"/>
      <c r="Q46" s="3">
        <v>3</v>
      </c>
      <c r="R46" s="4">
        <v>0</v>
      </c>
      <c r="S46" s="4">
        <v>0</v>
      </c>
      <c r="T46" s="4">
        <v>0.54500000000000004</v>
      </c>
      <c r="U46" s="4">
        <v>9.0999999999999998E-2</v>
      </c>
      <c r="V46" s="4">
        <v>0.36399999999999999</v>
      </c>
      <c r="W46" s="24">
        <f>(0*1+0*2+6*3+1*4+4*5)/11</f>
        <v>3.8181818181818183</v>
      </c>
      <c r="X46" s="3"/>
      <c r="Y46" s="2"/>
    </row>
    <row r="47" spans="14:25" x14ac:dyDescent="0.25">
      <c r="N47" s="2"/>
      <c r="O47" s="2"/>
      <c r="P47" s="2"/>
      <c r="Q47" s="3">
        <v>4</v>
      </c>
      <c r="R47" s="4">
        <v>0</v>
      </c>
      <c r="S47" s="4">
        <v>0.2</v>
      </c>
      <c r="T47" s="4">
        <v>0.2</v>
      </c>
      <c r="U47" s="4">
        <v>0.1</v>
      </c>
      <c r="V47" s="4">
        <v>0.5</v>
      </c>
      <c r="W47" s="24">
        <f>(0*1+2*2+2*3+1*4+5*5)/10</f>
        <v>3.9</v>
      </c>
      <c r="X47" s="3"/>
      <c r="Y47" s="2"/>
    </row>
    <row r="48" spans="14:25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2"/>
    </row>
    <row r="49" spans="14:25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E107" sqref="E10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6" t="s">
        <v>19</v>
      </c>
      <c r="C4" s="37"/>
      <c r="D4" s="37"/>
      <c r="E4" s="37"/>
      <c r="F4" s="38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3</v>
      </c>
      <c r="D6" s="12">
        <v>0.17599999999999999</v>
      </c>
      <c r="E6" s="11">
        <v>14</v>
      </c>
      <c r="F6" s="13">
        <v>0.82399999999999995</v>
      </c>
    </row>
    <row r="7" spans="2:18" ht="24" x14ac:dyDescent="0.25">
      <c r="B7" s="9" t="s">
        <v>22</v>
      </c>
      <c r="C7" s="14">
        <v>4</v>
      </c>
      <c r="D7" s="28">
        <v>0.23499999999999999</v>
      </c>
      <c r="E7" s="14">
        <v>13</v>
      </c>
      <c r="F7" s="29">
        <v>0.76500000000000001</v>
      </c>
    </row>
    <row r="8" spans="2:18" ht="24" x14ac:dyDescent="0.25">
      <c r="B8" s="8" t="s">
        <v>23</v>
      </c>
      <c r="C8" s="11">
        <v>16</v>
      </c>
      <c r="D8" s="26">
        <v>0.94099999999999995</v>
      </c>
      <c r="E8" s="11">
        <v>1</v>
      </c>
      <c r="F8" s="27">
        <v>5.8999999999999997E-2</v>
      </c>
    </row>
    <row r="9" spans="2:18" ht="48" x14ac:dyDescent="0.25">
      <c r="B9" s="9" t="s">
        <v>24</v>
      </c>
      <c r="C9" s="14">
        <v>15</v>
      </c>
      <c r="D9" s="28">
        <v>0.88200000000000001</v>
      </c>
      <c r="E9" s="14">
        <v>2</v>
      </c>
      <c r="F9" s="29">
        <v>0.11799999999999999</v>
      </c>
    </row>
    <row r="10" spans="2:18" ht="24" x14ac:dyDescent="0.25">
      <c r="B10" s="10" t="s">
        <v>26</v>
      </c>
      <c r="C10" s="15">
        <v>15</v>
      </c>
      <c r="D10" s="16">
        <v>0.88200000000000001</v>
      </c>
      <c r="E10" s="15">
        <v>2</v>
      </c>
      <c r="F10" s="17">
        <v>0.11799999999999999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6.2E-2</v>
      </c>
      <c r="K18" s="4">
        <v>0</v>
      </c>
      <c r="L18" s="4">
        <v>0.125</v>
      </c>
      <c r="M18" s="4">
        <v>0.438</v>
      </c>
      <c r="N18" s="4">
        <v>0.375</v>
      </c>
      <c r="O18" s="24">
        <f>(1*1+0*2+2*3+7*4+6*5)/16</f>
        <v>4.0625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</v>
      </c>
      <c r="K19" s="4">
        <v>0.25</v>
      </c>
      <c r="L19" s="4">
        <v>6.2E-2</v>
      </c>
      <c r="M19" s="4">
        <v>0.375</v>
      </c>
      <c r="N19" s="4">
        <v>0.312</v>
      </c>
      <c r="O19" s="24">
        <f>(0*1+4*2+1*3+6*4+5*5)/16</f>
        <v>3.75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6.2E-2</v>
      </c>
      <c r="K20" s="4">
        <v>0</v>
      </c>
      <c r="L20" s="4">
        <v>6.2E-2</v>
      </c>
      <c r="M20" s="4">
        <v>0.438</v>
      </c>
      <c r="N20" s="4">
        <v>0.438</v>
      </c>
      <c r="O20" s="24">
        <f>(1*1+0*2+1*3+7*4+7*5)/16</f>
        <v>4.1875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3"/>
      <c r="J22" s="3"/>
      <c r="K22" s="3"/>
      <c r="L22" s="3"/>
      <c r="M22" s="3"/>
      <c r="N22" s="3"/>
      <c r="O22" s="3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0.1</v>
      </c>
      <c r="L45" s="4">
        <v>0</v>
      </c>
      <c r="M45" s="4">
        <v>0.1</v>
      </c>
      <c r="N45" s="4">
        <v>0.4</v>
      </c>
      <c r="O45" s="4">
        <v>0.4</v>
      </c>
      <c r="P45" s="24">
        <f>(1*1+0*2+1*3+4*4+4*5)/10</f>
        <v>4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0.3</v>
      </c>
      <c r="M46" s="4">
        <v>0</v>
      </c>
      <c r="N46" s="4">
        <v>0.5</v>
      </c>
      <c r="O46" s="4">
        <v>0.2</v>
      </c>
      <c r="P46" s="24">
        <f>(0*1+3*2+0*3+5*4+2*5)/10</f>
        <v>3.6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0.2</v>
      </c>
      <c r="L47" s="4">
        <v>0</v>
      </c>
      <c r="M47" s="4">
        <v>0.1</v>
      </c>
      <c r="N47" s="4">
        <v>0.3</v>
      </c>
      <c r="O47" s="4">
        <v>0.5</v>
      </c>
      <c r="P47" s="24">
        <f>(1*1+0*2+1*3+3*4+5*5)/10</f>
        <v>4.0999999999999996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9" t="s">
        <v>25</v>
      </c>
      <c r="C66" s="40"/>
      <c r="D66" s="40"/>
      <c r="E66" s="40"/>
      <c r="F66" s="41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8</v>
      </c>
      <c r="D68" s="12">
        <f>C68/17</f>
        <v>0.47058823529411764</v>
      </c>
      <c r="E68" s="11">
        <v>9</v>
      </c>
      <c r="F68" s="13">
        <f>E68/17</f>
        <v>0.52941176470588236</v>
      </c>
    </row>
    <row r="69" spans="2:6" ht="36" x14ac:dyDescent="0.25">
      <c r="B69" s="9" t="s">
        <v>28</v>
      </c>
      <c r="C69" s="14">
        <v>13</v>
      </c>
      <c r="D69" s="28">
        <f t="shared" ref="D69:D72" si="0">C69/17</f>
        <v>0.76470588235294112</v>
      </c>
      <c r="E69" s="14">
        <v>4</v>
      </c>
      <c r="F69" s="29">
        <f t="shared" ref="F69:F72" si="1">E69/17</f>
        <v>0.23529411764705882</v>
      </c>
    </row>
    <row r="70" spans="2:6" ht="48" x14ac:dyDescent="0.25">
      <c r="B70" s="8" t="s">
        <v>29</v>
      </c>
      <c r="C70" s="11">
        <v>15</v>
      </c>
      <c r="D70" s="26">
        <f t="shared" si="0"/>
        <v>0.88235294117647056</v>
      </c>
      <c r="E70" s="11">
        <v>2</v>
      </c>
      <c r="F70" s="27">
        <f t="shared" si="1"/>
        <v>0.11764705882352941</v>
      </c>
    </row>
    <row r="71" spans="2:6" ht="48" x14ac:dyDescent="0.25">
      <c r="B71" s="9" t="s">
        <v>30</v>
      </c>
      <c r="C71" s="14">
        <v>17</v>
      </c>
      <c r="D71" s="28">
        <f t="shared" si="0"/>
        <v>1</v>
      </c>
      <c r="E71" s="14">
        <v>0</v>
      </c>
      <c r="F71" s="29">
        <f t="shared" si="1"/>
        <v>0</v>
      </c>
    </row>
    <row r="72" spans="2:6" ht="24" x14ac:dyDescent="0.25">
      <c r="B72" s="10" t="s">
        <v>26</v>
      </c>
      <c r="C72" s="15">
        <v>16</v>
      </c>
      <c r="D72" s="16">
        <f t="shared" si="0"/>
        <v>0.94117647058823528</v>
      </c>
      <c r="E72" s="15">
        <v>1</v>
      </c>
      <c r="F72" s="17">
        <f t="shared" si="1"/>
        <v>5.8823529411764705E-2</v>
      </c>
    </row>
    <row r="77" spans="2:6" ht="36" customHeight="1" x14ac:dyDescent="0.25">
      <c r="B77" s="36" t="s">
        <v>31</v>
      </c>
      <c r="C77" s="42"/>
      <c r="D77" s="42"/>
      <c r="E77" s="42"/>
      <c r="F77" s="43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6</v>
      </c>
      <c r="D79" s="21">
        <f>C79/17</f>
        <v>0.35294117647058826</v>
      </c>
      <c r="E79" s="30">
        <v>11</v>
      </c>
      <c r="F79" s="22">
        <f>E79/17</f>
        <v>0.6470588235294118</v>
      </c>
    </row>
    <row r="80" spans="2:6" ht="24" x14ac:dyDescent="0.25">
      <c r="B80" s="9" t="s">
        <v>33</v>
      </c>
      <c r="C80" s="31">
        <v>17</v>
      </c>
      <c r="D80" s="28">
        <f t="shared" ref="D80:D87" si="2">C80/17</f>
        <v>1</v>
      </c>
      <c r="E80" s="31">
        <v>0</v>
      </c>
      <c r="F80" s="29">
        <f t="shared" ref="F80:F87" si="3">E80/17</f>
        <v>0</v>
      </c>
    </row>
    <row r="81" spans="2:6" ht="24" x14ac:dyDescent="0.25">
      <c r="B81" s="8" t="s">
        <v>34</v>
      </c>
      <c r="C81" s="30">
        <v>13</v>
      </c>
      <c r="D81" s="26">
        <f t="shared" si="2"/>
        <v>0.76470588235294112</v>
      </c>
      <c r="E81" s="30">
        <v>4</v>
      </c>
      <c r="F81" s="27">
        <f t="shared" si="3"/>
        <v>0.23529411764705882</v>
      </c>
    </row>
    <row r="82" spans="2:6" ht="24" x14ac:dyDescent="0.25">
      <c r="B82" s="9" t="s">
        <v>35</v>
      </c>
      <c r="C82" s="31">
        <v>4</v>
      </c>
      <c r="D82" s="28">
        <f t="shared" si="2"/>
        <v>0.23529411764705882</v>
      </c>
      <c r="E82" s="31">
        <v>13</v>
      </c>
      <c r="F82" s="29">
        <f t="shared" si="3"/>
        <v>0.76470588235294112</v>
      </c>
    </row>
    <row r="83" spans="2:6" ht="72" x14ac:dyDescent="0.25">
      <c r="B83" s="8" t="s">
        <v>36</v>
      </c>
      <c r="C83" s="30">
        <v>15</v>
      </c>
      <c r="D83" s="26">
        <f t="shared" si="2"/>
        <v>0.88235294117647056</v>
      </c>
      <c r="E83" s="30">
        <v>2</v>
      </c>
      <c r="F83" s="27">
        <f t="shared" si="3"/>
        <v>0.11764705882352941</v>
      </c>
    </row>
    <row r="84" spans="2:6" ht="24" x14ac:dyDescent="0.25">
      <c r="B84" s="9" t="s">
        <v>37</v>
      </c>
      <c r="C84" s="31">
        <v>2</v>
      </c>
      <c r="D84" s="28">
        <f t="shared" si="2"/>
        <v>0.11764705882352941</v>
      </c>
      <c r="E84" s="31">
        <v>15</v>
      </c>
      <c r="F84" s="29">
        <f t="shared" si="3"/>
        <v>0.88235294117647056</v>
      </c>
    </row>
    <row r="85" spans="2:6" ht="24" x14ac:dyDescent="0.25">
      <c r="B85" s="8" t="s">
        <v>38</v>
      </c>
      <c r="C85" s="30">
        <v>17</v>
      </c>
      <c r="D85" s="26">
        <f t="shared" si="2"/>
        <v>1</v>
      </c>
      <c r="E85" s="30">
        <v>0</v>
      </c>
      <c r="F85" s="27">
        <f t="shared" si="3"/>
        <v>0</v>
      </c>
    </row>
    <row r="86" spans="2:6" ht="72" x14ac:dyDescent="0.25">
      <c r="B86" s="9" t="s">
        <v>39</v>
      </c>
      <c r="C86" s="31">
        <v>10</v>
      </c>
      <c r="D86" s="28">
        <f t="shared" si="2"/>
        <v>0.58823529411764708</v>
      </c>
      <c r="E86" s="31">
        <v>7</v>
      </c>
      <c r="F86" s="29">
        <f t="shared" si="3"/>
        <v>0.41176470588235292</v>
      </c>
    </row>
    <row r="87" spans="2:6" ht="24" x14ac:dyDescent="0.25">
      <c r="B87" s="10" t="s">
        <v>40</v>
      </c>
      <c r="C87" s="32">
        <v>16</v>
      </c>
      <c r="D87" s="16">
        <f t="shared" si="2"/>
        <v>0.94117647058823528</v>
      </c>
      <c r="E87" s="32">
        <v>1</v>
      </c>
      <c r="F87" s="17">
        <f t="shared" si="3"/>
        <v>5.8823529411764705E-2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V29"/>
  <sheetViews>
    <sheetView showGridLines="0" workbookViewId="0">
      <selection activeCell="Q38" sqref="Q38"/>
    </sheetView>
  </sheetViews>
  <sheetFormatPr defaultRowHeight="15" x14ac:dyDescent="0.25"/>
  <sheetData>
    <row r="3" spans="12:22" x14ac:dyDescent="0.25">
      <c r="M3" s="2"/>
      <c r="N3" s="2"/>
      <c r="O3" s="2"/>
      <c r="P3" s="2"/>
      <c r="Q3" s="2"/>
      <c r="R3" s="2"/>
      <c r="S3" s="2"/>
    </row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2" x14ac:dyDescent="0.25">
      <c r="L6" s="2"/>
      <c r="M6" s="2"/>
      <c r="N6" s="2"/>
      <c r="O6" s="2"/>
      <c r="P6" s="2"/>
      <c r="Q6" s="2"/>
      <c r="R6" s="2"/>
      <c r="S6" s="2"/>
      <c r="T6" s="3"/>
      <c r="U6" s="3"/>
      <c r="V6" s="3"/>
    </row>
    <row r="7" spans="12:22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23">
        <v>1</v>
      </c>
      <c r="N8" s="4">
        <v>0</v>
      </c>
      <c r="O8" s="4">
        <v>5.8999999999999997E-2</v>
      </c>
      <c r="P8" s="4">
        <v>0.11799999999999999</v>
      </c>
      <c r="Q8" s="4">
        <v>0.64700000000000002</v>
      </c>
      <c r="R8" s="4">
        <v>0.17599999999999999</v>
      </c>
      <c r="S8" s="24">
        <v>3.94</v>
      </c>
      <c r="T8" s="3"/>
      <c r="U8" s="3"/>
      <c r="V8" s="3"/>
    </row>
    <row r="9" spans="12:22" x14ac:dyDescent="0.25">
      <c r="L9" s="2"/>
      <c r="M9" s="2"/>
      <c r="N9" s="2"/>
      <c r="O9" s="2"/>
      <c r="P9" s="2"/>
      <c r="Q9" s="2"/>
      <c r="R9" s="2"/>
      <c r="S9" s="2"/>
      <c r="T9" s="3"/>
      <c r="U9" s="3"/>
      <c r="V9" s="3"/>
    </row>
    <row r="10" spans="12:22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9.0999999999999998E-2</v>
      </c>
      <c r="Q23" s="4">
        <v>9.0999999999999998E-2</v>
      </c>
      <c r="R23" s="4">
        <v>0.63600000000000001</v>
      </c>
      <c r="S23" s="4">
        <v>0.182</v>
      </c>
      <c r="T23" s="33">
        <v>3.91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11" sqref="X111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2"/>
      <c r="V7" s="2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3"/>
      <c r="N9" s="3">
        <v>11</v>
      </c>
      <c r="O9" s="3">
        <v>2</v>
      </c>
      <c r="P9" s="3">
        <v>0</v>
      </c>
      <c r="Q9" s="3">
        <v>2</v>
      </c>
      <c r="R9" s="3">
        <v>0</v>
      </c>
      <c r="S9" s="3">
        <v>1</v>
      </c>
      <c r="T9" s="3">
        <v>1</v>
      </c>
      <c r="U9" s="2"/>
      <c r="V9" s="2"/>
      <c r="W9" s="2"/>
      <c r="X9" s="2"/>
    </row>
    <row r="10" spans="10:24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2"/>
      <c r="V10" s="2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3"/>
      <c r="N12" s="3"/>
      <c r="O12" s="3"/>
      <c r="P12" s="3"/>
      <c r="Q12" s="3"/>
      <c r="R12" s="3"/>
      <c r="S12" s="3"/>
      <c r="T12" s="3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3"/>
      <c r="N20" s="3"/>
      <c r="O20" s="3"/>
      <c r="P20" s="3"/>
      <c r="Q20" s="3"/>
      <c r="R20" s="3"/>
      <c r="S20" s="3"/>
      <c r="T20" s="3"/>
    </row>
    <row r="21" spans="11:21" x14ac:dyDescent="0.25">
      <c r="K21" s="2"/>
      <c r="L21" s="2"/>
      <c r="M21" s="3"/>
      <c r="N21" s="3"/>
      <c r="O21" s="3"/>
      <c r="P21" s="3"/>
      <c r="Q21" s="3"/>
      <c r="R21" s="3"/>
      <c r="S21" s="3"/>
      <c r="T21" s="3"/>
      <c r="U21" s="3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3"/>
      <c r="U22" s="2"/>
    </row>
    <row r="23" spans="11:21" ht="17.25" customHeight="1" x14ac:dyDescent="0.25">
      <c r="K23" s="2"/>
      <c r="L23" s="2"/>
      <c r="M23" s="3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3"/>
      <c r="N24" s="34">
        <v>1</v>
      </c>
      <c r="O24" s="34">
        <v>5</v>
      </c>
      <c r="P24" s="34">
        <v>4</v>
      </c>
      <c r="Q24" s="34">
        <v>1</v>
      </c>
      <c r="R24" s="34">
        <v>0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6" t="s">
        <v>52</v>
      </c>
      <c r="C42" s="37"/>
      <c r="D42" s="37"/>
      <c r="E42" s="37"/>
      <c r="F42" s="37"/>
      <c r="G42" s="37"/>
      <c r="H42" s="37"/>
      <c r="I42" s="37"/>
      <c r="J42" s="38"/>
    </row>
    <row r="43" spans="2:10" x14ac:dyDescent="0.25">
      <c r="B43" s="5"/>
      <c r="C43" s="44" t="s">
        <v>16</v>
      </c>
      <c r="D43" s="44"/>
      <c r="E43" s="44" t="s">
        <v>17</v>
      </c>
      <c r="F43" s="44"/>
      <c r="G43" s="45" t="s">
        <v>18</v>
      </c>
      <c r="H43" s="45"/>
      <c r="I43" s="44" t="s">
        <v>17</v>
      </c>
      <c r="J43" s="46"/>
    </row>
    <row r="44" spans="2:10" ht="120" x14ac:dyDescent="0.25">
      <c r="B44" s="8" t="s">
        <v>51</v>
      </c>
      <c r="C44" s="48">
        <v>13</v>
      </c>
      <c r="D44" s="48"/>
      <c r="E44" s="50">
        <v>0.76500000000000001</v>
      </c>
      <c r="F44" s="50"/>
      <c r="G44" s="54">
        <v>4</v>
      </c>
      <c r="H44" s="54"/>
      <c r="I44" s="50">
        <v>0.23499999999999999</v>
      </c>
      <c r="J44" s="56"/>
    </row>
    <row r="45" spans="2:10" ht="48" x14ac:dyDescent="0.25">
      <c r="B45" s="9" t="s">
        <v>53</v>
      </c>
      <c r="C45" s="47">
        <v>13</v>
      </c>
      <c r="D45" s="47"/>
      <c r="E45" s="51">
        <v>0.76500000000000001</v>
      </c>
      <c r="F45" s="51"/>
      <c r="G45" s="53">
        <v>4</v>
      </c>
      <c r="H45" s="53"/>
      <c r="I45" s="51">
        <v>0.23499999999999999</v>
      </c>
      <c r="J45" s="57"/>
    </row>
    <row r="46" spans="2:10" ht="24" x14ac:dyDescent="0.25">
      <c r="B46" s="8" t="s">
        <v>54</v>
      </c>
      <c r="C46" s="48">
        <v>13</v>
      </c>
      <c r="D46" s="48"/>
      <c r="E46" s="50">
        <v>0.76500000000000001</v>
      </c>
      <c r="F46" s="50"/>
      <c r="G46" s="54">
        <v>4</v>
      </c>
      <c r="H46" s="54"/>
      <c r="I46" s="50">
        <v>0.23499999999999999</v>
      </c>
      <c r="J46" s="56"/>
    </row>
    <row r="47" spans="2:10" ht="24" x14ac:dyDescent="0.25">
      <c r="B47" s="18" t="s">
        <v>55</v>
      </c>
      <c r="C47" s="49">
        <v>9</v>
      </c>
      <c r="D47" s="49"/>
      <c r="E47" s="52">
        <v>0.52900000000000003</v>
      </c>
      <c r="F47" s="52"/>
      <c r="G47" s="55">
        <v>8</v>
      </c>
      <c r="H47" s="55"/>
      <c r="I47" s="52">
        <v>0.47099999999999997</v>
      </c>
      <c r="J47" s="58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3"/>
      <c r="N51" s="3"/>
      <c r="O51" s="3"/>
      <c r="P51" s="3"/>
      <c r="Q51" s="3"/>
      <c r="R51" s="2"/>
      <c r="S51" s="2"/>
      <c r="T51" s="2"/>
      <c r="U51" s="2"/>
      <c r="V51" s="2"/>
    </row>
    <row r="52" spans="11:22" x14ac:dyDescent="0.25">
      <c r="K52" s="2"/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3"/>
      <c r="N53" s="34">
        <v>3</v>
      </c>
      <c r="O53" s="34">
        <v>0</v>
      </c>
      <c r="P53" s="34">
        <v>6</v>
      </c>
      <c r="Q53" s="34">
        <v>7</v>
      </c>
      <c r="R53" s="59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0</v>
      </c>
      <c r="O73" s="3">
        <v>4</v>
      </c>
      <c r="P73" s="3">
        <v>5</v>
      </c>
      <c r="Q73" s="3">
        <v>0</v>
      </c>
      <c r="R73" s="3">
        <v>2</v>
      </c>
      <c r="S73" s="2"/>
      <c r="T73" s="2"/>
    </row>
    <row r="74" spans="12:20" x14ac:dyDescent="0.25">
      <c r="L74" s="2"/>
      <c r="M74" s="2"/>
      <c r="N74" s="3"/>
      <c r="O74" s="3"/>
      <c r="P74" s="3"/>
      <c r="Q74" s="3"/>
      <c r="R74" s="3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3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2"/>
      <c r="S93" s="3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3"/>
      <c r="T94" s="2"/>
    </row>
    <row r="95" spans="11:20" x14ac:dyDescent="0.25">
      <c r="K95" s="2"/>
      <c r="L95" s="2"/>
      <c r="M95" s="2"/>
      <c r="N95" s="3">
        <v>1</v>
      </c>
      <c r="O95" s="3">
        <v>0</v>
      </c>
      <c r="P95" s="3">
        <v>3</v>
      </c>
      <c r="Q95" s="3">
        <v>12</v>
      </c>
      <c r="R95" s="2"/>
      <c r="S95" s="3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3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2012-12-03T10:09:50Z</dcterms:modified>
</cp:coreProperties>
</file>